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ประกัน 1-2560\"/>
    </mc:Choice>
  </mc:AlternateContent>
  <bookViews>
    <workbookView xWindow="0" yWindow="0" windowWidth="24000" windowHeight="9495" activeTab="1"/>
  </bookViews>
  <sheets>
    <sheet name="2-2559" sheetId="31" r:id="rId1"/>
    <sheet name="1-2560" sheetId="32" r:id="rId2"/>
  </sheets>
  <definedNames>
    <definedName name="_xlnm.Print_Area" localSheetId="1">'1-2560'!$A$1:$L$371</definedName>
    <definedName name="_xlnm.Print_Area" localSheetId="0">'2-2559'!$A$1:$K$345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51" i="32" l="1"/>
  <c r="L350" i="32"/>
  <c r="L349" i="32"/>
  <c r="L326" i="32"/>
  <c r="L327" i="32"/>
  <c r="L328" i="32"/>
  <c r="L325" i="32"/>
  <c r="L324" i="32"/>
  <c r="L323" i="32"/>
  <c r="L306" i="32"/>
  <c r="L294" i="32"/>
  <c r="L293" i="32"/>
  <c r="L270" i="32"/>
  <c r="L271" i="32"/>
  <c r="L269" i="32"/>
  <c r="L268" i="32"/>
  <c r="L267" i="32"/>
  <c r="L266" i="32"/>
  <c r="L265" i="32"/>
  <c r="L264" i="32"/>
  <c r="L240" i="32"/>
  <c r="L241" i="32"/>
  <c r="L242" i="32"/>
  <c r="L239" i="32"/>
  <c r="L238" i="32"/>
  <c r="L237" i="32"/>
  <c r="L236" i="32"/>
  <c r="L235" i="32"/>
  <c r="L212" i="32"/>
  <c r="L213" i="32"/>
  <c r="L214" i="32"/>
  <c r="L211" i="32"/>
  <c r="L209" i="32"/>
  <c r="L208" i="32"/>
  <c r="L207" i="32"/>
  <c r="L183" i="32"/>
  <c r="L184" i="32"/>
  <c r="L185" i="32"/>
  <c r="L182" i="32"/>
  <c r="L181" i="32"/>
  <c r="L180" i="32"/>
  <c r="L179" i="32"/>
  <c r="L178" i="32"/>
  <c r="L155" i="32"/>
  <c r="L156" i="32"/>
  <c r="L157" i="32"/>
  <c r="L154" i="32"/>
  <c r="L127" i="32"/>
  <c r="L128" i="32"/>
  <c r="L126" i="32"/>
  <c r="L125" i="32"/>
  <c r="L124" i="32"/>
  <c r="L123" i="32"/>
  <c r="L122" i="32"/>
  <c r="L121" i="32"/>
  <c r="L97" i="32"/>
  <c r="L98" i="32"/>
  <c r="L99" i="32"/>
  <c r="L100" i="32"/>
  <c r="L96" i="32"/>
  <c r="L95" i="32"/>
  <c r="L94" i="32"/>
  <c r="L93" i="32"/>
  <c r="L77" i="32"/>
  <c r="L70" i="32"/>
  <c r="L71" i="32"/>
  <c r="L69" i="32"/>
  <c r="L68" i="32"/>
  <c r="L66" i="32"/>
  <c r="L65" i="32"/>
  <c r="L64" i="32"/>
  <c r="L39" i="32"/>
  <c r="L40" i="32"/>
  <c r="L41" i="32"/>
  <c r="L38" i="32"/>
  <c r="L37" i="32"/>
  <c r="L36" i="32"/>
  <c r="L35" i="32"/>
  <c r="L34" i="32"/>
  <c r="L23" i="32"/>
  <c r="L22" i="32"/>
  <c r="L21" i="32"/>
  <c r="L14" i="32"/>
  <c r="L13" i="32"/>
  <c r="L12" i="32"/>
  <c r="L11" i="32"/>
  <c r="L10" i="32"/>
  <c r="L9" i="32"/>
  <c r="L8" i="32"/>
  <c r="G370" i="32" l="1"/>
  <c r="H370" i="32"/>
  <c r="I370" i="32"/>
  <c r="J370" i="32"/>
  <c r="K370" i="32"/>
  <c r="F370" i="32"/>
  <c r="B370" i="32"/>
  <c r="C357" i="32"/>
  <c r="D357" i="32"/>
  <c r="E357" i="32"/>
  <c r="F357" i="32"/>
  <c r="G357" i="32"/>
  <c r="H357" i="32"/>
  <c r="I357" i="32"/>
  <c r="J357" i="32"/>
  <c r="K357" i="32"/>
  <c r="B357" i="32"/>
  <c r="K342" i="32"/>
  <c r="I342" i="32"/>
  <c r="J342" i="32"/>
  <c r="H342" i="32"/>
  <c r="B342" i="32"/>
  <c r="F329" i="32"/>
  <c r="G329" i="32"/>
  <c r="H329" i="32"/>
  <c r="I329" i="32"/>
  <c r="J329" i="32"/>
  <c r="K329" i="32"/>
  <c r="E329" i="32"/>
  <c r="I328" i="32"/>
  <c r="B329" i="32"/>
  <c r="F314" i="32"/>
  <c r="G314" i="32"/>
  <c r="H314" i="32"/>
  <c r="I314" i="32"/>
  <c r="J314" i="32"/>
  <c r="K314" i="32"/>
  <c r="B314" i="32"/>
  <c r="C301" i="32"/>
  <c r="D301" i="32"/>
  <c r="E301" i="32"/>
  <c r="F301" i="32"/>
  <c r="G301" i="32"/>
  <c r="H301" i="32"/>
  <c r="I301" i="32"/>
  <c r="J301" i="32"/>
  <c r="K301" i="32"/>
  <c r="B301" i="32"/>
  <c r="G285" i="32"/>
  <c r="H285" i="32"/>
  <c r="I285" i="32"/>
  <c r="J285" i="32"/>
  <c r="K285" i="32"/>
  <c r="F285" i="32"/>
  <c r="B285" i="32"/>
  <c r="K272" i="32"/>
  <c r="I271" i="32"/>
  <c r="J272" i="32"/>
  <c r="C272" i="32"/>
  <c r="D272" i="32"/>
  <c r="E272" i="32"/>
  <c r="B272" i="32"/>
  <c r="G256" i="32"/>
  <c r="H256" i="32"/>
  <c r="I256" i="32"/>
  <c r="J256" i="32"/>
  <c r="K256" i="32"/>
  <c r="F256" i="32"/>
  <c r="B256" i="32"/>
  <c r="K243" i="32"/>
  <c r="C243" i="32"/>
  <c r="D243" i="32"/>
  <c r="E243" i="32"/>
  <c r="F243" i="32"/>
  <c r="J243" i="32"/>
  <c r="B243" i="32"/>
  <c r="G228" i="32"/>
  <c r="H228" i="32"/>
  <c r="I228" i="32"/>
  <c r="J228" i="32"/>
  <c r="K228" i="32"/>
  <c r="F228" i="32"/>
  <c r="B228" i="32"/>
  <c r="C215" i="32"/>
  <c r="D215" i="32"/>
  <c r="E215" i="32"/>
  <c r="F215" i="32"/>
  <c r="G215" i="32"/>
  <c r="H215" i="32"/>
  <c r="I215" i="32"/>
  <c r="J215" i="32"/>
  <c r="K215" i="32"/>
  <c r="B215" i="32"/>
  <c r="G199" i="32"/>
  <c r="H199" i="32"/>
  <c r="I199" i="32"/>
  <c r="J199" i="32"/>
  <c r="K199" i="32"/>
  <c r="F199" i="32"/>
  <c r="B199" i="32"/>
  <c r="J186" i="32"/>
  <c r="C186" i="32"/>
  <c r="D186" i="32"/>
  <c r="E186" i="32"/>
  <c r="F186" i="32"/>
  <c r="G186" i="32"/>
  <c r="H186" i="32"/>
  <c r="K186" i="32"/>
  <c r="B186" i="32"/>
  <c r="B171" i="32"/>
  <c r="J158" i="32"/>
  <c r="H158" i="32"/>
  <c r="I158" i="32"/>
  <c r="K158" i="32"/>
  <c r="G158" i="32"/>
  <c r="B158" i="32"/>
  <c r="G142" i="32"/>
  <c r="H142" i="32"/>
  <c r="I142" i="32"/>
  <c r="J142" i="32"/>
  <c r="K142" i="32"/>
  <c r="F142" i="32"/>
  <c r="B142" i="32"/>
  <c r="K129" i="32"/>
  <c r="J129" i="32"/>
  <c r="B129" i="32"/>
  <c r="I128" i="32"/>
  <c r="C129" i="32"/>
  <c r="D129" i="32"/>
  <c r="E129" i="32"/>
  <c r="F129" i="32"/>
  <c r="G129" i="32"/>
  <c r="H129" i="32"/>
  <c r="G114" i="32"/>
  <c r="H114" i="32"/>
  <c r="I114" i="32"/>
  <c r="J114" i="32"/>
  <c r="K114" i="32"/>
  <c r="F114" i="32"/>
  <c r="B114" i="32"/>
  <c r="C101" i="32"/>
  <c r="D101" i="32"/>
  <c r="E101" i="32"/>
  <c r="F101" i="32"/>
  <c r="G101" i="32"/>
  <c r="H101" i="32"/>
  <c r="I101" i="32"/>
  <c r="J101" i="32"/>
  <c r="K101" i="32"/>
  <c r="B101" i="32"/>
  <c r="I100" i="32"/>
  <c r="G85" i="32"/>
  <c r="H85" i="32"/>
  <c r="I85" i="32"/>
  <c r="J85" i="32"/>
  <c r="K85" i="32"/>
  <c r="F85" i="32"/>
  <c r="B85" i="32"/>
  <c r="L84" i="32"/>
  <c r="C72" i="32"/>
  <c r="D72" i="32"/>
  <c r="E72" i="32"/>
  <c r="F72" i="32"/>
  <c r="G72" i="32"/>
  <c r="H72" i="32"/>
  <c r="I72" i="32"/>
  <c r="J72" i="32"/>
  <c r="K72" i="32"/>
  <c r="B72" i="32"/>
  <c r="G55" i="32"/>
  <c r="H55" i="32"/>
  <c r="I55" i="32"/>
  <c r="J55" i="32"/>
  <c r="K55" i="32"/>
  <c r="F55" i="32"/>
  <c r="B55" i="32"/>
  <c r="C42" i="32"/>
  <c r="D42" i="32"/>
  <c r="E42" i="32"/>
  <c r="F42" i="32"/>
  <c r="G42" i="32"/>
  <c r="H42" i="32"/>
  <c r="I42" i="32"/>
  <c r="J42" i="32"/>
  <c r="K42" i="32"/>
  <c r="B42" i="32"/>
  <c r="H28" i="32"/>
  <c r="I28" i="32"/>
  <c r="J28" i="32"/>
  <c r="K28" i="32"/>
  <c r="G28" i="32"/>
  <c r="B28" i="32"/>
  <c r="D15" i="32"/>
  <c r="E15" i="32"/>
  <c r="F15" i="32"/>
  <c r="G15" i="32"/>
  <c r="H15" i="32"/>
  <c r="I15" i="32"/>
  <c r="J15" i="32"/>
  <c r="K15" i="32"/>
  <c r="B15" i="32"/>
  <c r="L364" i="32" l="1"/>
  <c r="L363" i="32"/>
  <c r="L362" i="32"/>
  <c r="H351" i="32"/>
  <c r="G350" i="32"/>
  <c r="F349" i="32"/>
  <c r="L337" i="32"/>
  <c r="L336" i="32"/>
  <c r="I327" i="32"/>
  <c r="I326" i="32"/>
  <c r="I325" i="32"/>
  <c r="I324" i="32"/>
  <c r="H323" i="32"/>
  <c r="L307" i="32"/>
  <c r="G294" i="32"/>
  <c r="F293" i="32"/>
  <c r="B282" i="32"/>
  <c r="B281" i="32"/>
  <c r="B280" i="32"/>
  <c r="L280" i="32" s="1"/>
  <c r="L279" i="32"/>
  <c r="B279" i="32"/>
  <c r="K278" i="32"/>
  <c r="L278" i="32" s="1"/>
  <c r="I278" i="32"/>
  <c r="H278" i="32"/>
  <c r="G278" i="32"/>
  <c r="B278" i="32"/>
  <c r="L277" i="32"/>
  <c r="G277" i="32"/>
  <c r="B277" i="32"/>
  <c r="I270" i="32"/>
  <c r="I269" i="32"/>
  <c r="B269" i="32"/>
  <c r="I268" i="32"/>
  <c r="H268" i="32"/>
  <c r="G268" i="32"/>
  <c r="B268" i="32"/>
  <c r="K267" i="32"/>
  <c r="H267" i="32"/>
  <c r="G267" i="32"/>
  <c r="F267" i="32"/>
  <c r="B267" i="32"/>
  <c r="I267" i="32" s="1"/>
  <c r="H266" i="32"/>
  <c r="B266" i="32"/>
  <c r="I265" i="32"/>
  <c r="H265" i="32"/>
  <c r="F265" i="32"/>
  <c r="E265" i="32"/>
  <c r="D265" i="32"/>
  <c r="B265" i="32"/>
  <c r="G265" i="32" s="1"/>
  <c r="G264" i="32"/>
  <c r="E264" i="32"/>
  <c r="D264" i="32"/>
  <c r="C264" i="32"/>
  <c r="B264" i="32"/>
  <c r="F264" i="32" s="1"/>
  <c r="F272" i="32" s="1"/>
  <c r="B254" i="32"/>
  <c r="B253" i="32"/>
  <c r="B252" i="32"/>
  <c r="L251" i="32"/>
  <c r="K251" i="32"/>
  <c r="I251" i="32"/>
  <c r="B251" i="32"/>
  <c r="K250" i="32"/>
  <c r="I250" i="32"/>
  <c r="H250" i="32"/>
  <c r="B250" i="32"/>
  <c r="L250" i="32" s="1"/>
  <c r="I249" i="32"/>
  <c r="H249" i="32"/>
  <c r="B249" i="32"/>
  <c r="L248" i="32"/>
  <c r="K248" i="32"/>
  <c r="H248" i="32"/>
  <c r="G248" i="32"/>
  <c r="F248" i="32"/>
  <c r="B248" i="32"/>
  <c r="B241" i="32"/>
  <c r="H240" i="32"/>
  <c r="B240" i="32"/>
  <c r="I240" i="32" s="1"/>
  <c r="I239" i="32"/>
  <c r="H239" i="32"/>
  <c r="G239" i="32"/>
  <c r="B239" i="32"/>
  <c r="H238" i="32"/>
  <c r="G238" i="32"/>
  <c r="F238" i="32"/>
  <c r="B238" i="32"/>
  <c r="I238" i="32" s="1"/>
  <c r="G237" i="32"/>
  <c r="F237" i="32"/>
  <c r="E237" i="32"/>
  <c r="B237" i="32"/>
  <c r="H237" i="32" s="1"/>
  <c r="I236" i="32"/>
  <c r="H236" i="32"/>
  <c r="F236" i="32"/>
  <c r="E236" i="32"/>
  <c r="D236" i="32"/>
  <c r="B236" i="32"/>
  <c r="G236" i="32" s="1"/>
  <c r="K235" i="32"/>
  <c r="G235" i="32"/>
  <c r="E235" i="32"/>
  <c r="D235" i="32"/>
  <c r="C235" i="32"/>
  <c r="B235" i="32"/>
  <c r="F235" i="32" s="1"/>
  <c r="L222" i="32"/>
  <c r="L221" i="32"/>
  <c r="L220" i="32"/>
  <c r="I213" i="32"/>
  <c r="I212" i="32"/>
  <c r="I211" i="32"/>
  <c r="H209" i="32"/>
  <c r="G208" i="32"/>
  <c r="F207" i="32"/>
  <c r="B197" i="32"/>
  <c r="B196" i="32"/>
  <c r="B195" i="32"/>
  <c r="I194" i="32"/>
  <c r="B194" i="32"/>
  <c r="L194" i="32" s="1"/>
  <c r="H193" i="32"/>
  <c r="B193" i="32"/>
  <c r="L193" i="32" s="1"/>
  <c r="L192" i="32"/>
  <c r="H192" i="32"/>
  <c r="B192" i="32"/>
  <c r="L191" i="32"/>
  <c r="I191" i="32"/>
  <c r="G191" i="32"/>
  <c r="B191" i="32"/>
  <c r="B184" i="32"/>
  <c r="H183" i="32"/>
  <c r="B183" i="32"/>
  <c r="H182" i="32"/>
  <c r="G182" i="32"/>
  <c r="B182" i="32"/>
  <c r="H181" i="32"/>
  <c r="G181" i="32"/>
  <c r="F181" i="32"/>
  <c r="B181" i="32"/>
  <c r="I181" i="32" s="1"/>
  <c r="G180" i="32"/>
  <c r="F180" i="32"/>
  <c r="B180" i="32"/>
  <c r="K179" i="32"/>
  <c r="F179" i="32"/>
  <c r="E179" i="32"/>
  <c r="D179" i="32"/>
  <c r="B179" i="32"/>
  <c r="G179" i="32" s="1"/>
  <c r="K178" i="32"/>
  <c r="E178" i="32"/>
  <c r="D178" i="32"/>
  <c r="C178" i="32"/>
  <c r="B178" i="32"/>
  <c r="F178" i="32" s="1"/>
  <c r="L169" i="32"/>
  <c r="L168" i="32"/>
  <c r="L167" i="32"/>
  <c r="L137" i="32"/>
  <c r="L136" i="32"/>
  <c r="L135" i="32"/>
  <c r="L134" i="32"/>
  <c r="I127" i="32"/>
  <c r="I126" i="32"/>
  <c r="I129" i="32" s="1"/>
  <c r="I125" i="32"/>
  <c r="I124" i="32"/>
  <c r="H123" i="32"/>
  <c r="G122" i="32"/>
  <c r="F121" i="32"/>
  <c r="L109" i="32"/>
  <c r="L108" i="32"/>
  <c r="L107" i="32"/>
  <c r="L106" i="32"/>
  <c r="I99" i="32"/>
  <c r="I98" i="32"/>
  <c r="I97" i="32"/>
  <c r="I96" i="32"/>
  <c r="H95" i="32"/>
  <c r="F93" i="32"/>
  <c r="L83" i="32"/>
  <c r="L82" i="32"/>
  <c r="L81" i="32"/>
  <c r="L79" i="32"/>
  <c r="L78" i="32"/>
  <c r="I70" i="32"/>
  <c r="I69" i="32"/>
  <c r="I68" i="32"/>
  <c r="H66" i="32"/>
  <c r="G65" i="32"/>
  <c r="F64" i="32"/>
  <c r="B53" i="32"/>
  <c r="B52" i="32"/>
  <c r="B51" i="32"/>
  <c r="B50" i="32"/>
  <c r="L50" i="32" s="1"/>
  <c r="L49" i="32"/>
  <c r="L48" i="32"/>
  <c r="L47" i="32"/>
  <c r="B40" i="32"/>
  <c r="B39" i="32"/>
  <c r="I39" i="32" s="1"/>
  <c r="I38" i="32"/>
  <c r="B38" i="32"/>
  <c r="I37" i="32"/>
  <c r="B37" i="32"/>
  <c r="H36" i="32"/>
  <c r="G35" i="32"/>
  <c r="F34" i="32"/>
  <c r="B26" i="32"/>
  <c r="B25" i="32"/>
  <c r="B24" i="32"/>
  <c r="K23" i="32"/>
  <c r="I23" i="32"/>
  <c r="B23" i="32"/>
  <c r="B21" i="32"/>
  <c r="I13" i="32"/>
  <c r="B13" i="32"/>
  <c r="I12" i="32"/>
  <c r="H12" i="32"/>
  <c r="B12" i="32"/>
  <c r="B11" i="32"/>
  <c r="I10" i="32"/>
  <c r="H10" i="32"/>
  <c r="G10" i="32"/>
  <c r="F10" i="32"/>
  <c r="B10" i="32"/>
  <c r="H8" i="32"/>
  <c r="E8" i="32"/>
  <c r="D8" i="32"/>
  <c r="B8" i="32"/>
  <c r="I272" i="32" l="1"/>
  <c r="H272" i="32"/>
  <c r="G272" i="32"/>
  <c r="H243" i="32"/>
  <c r="G243" i="32"/>
  <c r="I186" i="32"/>
  <c r="I40" i="32"/>
  <c r="I184" i="32"/>
  <c r="I241" i="32"/>
  <c r="I182" i="32"/>
  <c r="I183" i="32"/>
  <c r="H180" i="32"/>
  <c r="L249" i="32"/>
  <c r="H327" i="31"/>
  <c r="K327" i="31" s="1"/>
  <c r="G326" i="31"/>
  <c r="K326" i="31" s="1"/>
  <c r="F325" i="31"/>
  <c r="K325" i="31" s="1"/>
  <c r="I303" i="31"/>
  <c r="K303" i="31" s="1"/>
  <c r="I304" i="31"/>
  <c r="K304" i="31" s="1"/>
  <c r="I305" i="31"/>
  <c r="K305" i="31" s="1"/>
  <c r="I302" i="31"/>
  <c r="K302" i="31" s="1"/>
  <c r="H301" i="31"/>
  <c r="K301" i="31" s="1"/>
  <c r="G274" i="31"/>
  <c r="K274" i="31" s="1"/>
  <c r="F273" i="31"/>
  <c r="K273" i="31" s="1"/>
  <c r="I252" i="31"/>
  <c r="K252" i="31" s="1"/>
  <c r="I243" i="32" l="1"/>
  <c r="I198" i="31"/>
  <c r="I199" i="31"/>
  <c r="I197" i="31"/>
  <c r="H195" i="31"/>
  <c r="K195" i="31" s="1"/>
  <c r="G194" i="31"/>
  <c r="K194" i="31" s="1"/>
  <c r="F193" i="31"/>
  <c r="K193" i="31" s="1"/>
  <c r="I117" i="31"/>
  <c r="K117" i="31" s="1"/>
  <c r="I118" i="31"/>
  <c r="K118" i="31" s="1"/>
  <c r="I119" i="31"/>
  <c r="K119" i="31" s="1"/>
  <c r="I116" i="31"/>
  <c r="K116" i="31" s="1"/>
  <c r="H115" i="31"/>
  <c r="K115" i="31" s="1"/>
  <c r="G114" i="31"/>
  <c r="K114" i="31" s="1"/>
  <c r="F113" i="31"/>
  <c r="K113" i="31" s="1"/>
  <c r="K88" i="31"/>
  <c r="I91" i="31"/>
  <c r="K91" i="31" s="1"/>
  <c r="I92" i="31"/>
  <c r="K92" i="31" s="1"/>
  <c r="I93" i="31"/>
  <c r="K93" i="31" s="1"/>
  <c r="I90" i="31"/>
  <c r="K90" i="31" s="1"/>
  <c r="H89" i="31"/>
  <c r="K89" i="31" s="1"/>
  <c r="F87" i="31"/>
  <c r="K87" i="31" s="1"/>
  <c r="I65" i="31"/>
  <c r="K65" i="31" s="1"/>
  <c r="I66" i="31"/>
  <c r="K66" i="31" s="1"/>
  <c r="I64" i="31"/>
  <c r="K64" i="31" s="1"/>
  <c r="H62" i="31"/>
  <c r="K62" i="31" s="1"/>
  <c r="G61" i="31"/>
  <c r="K61" i="31" s="1"/>
  <c r="F60" i="31"/>
  <c r="K60" i="31" s="1"/>
  <c r="H34" i="31"/>
  <c r="G33" i="31"/>
  <c r="F32" i="31"/>
  <c r="K9" i="31"/>
  <c r="F344" i="31" l="1"/>
  <c r="B50" i="31" l="1"/>
  <c r="B38" i="31"/>
  <c r="I38" i="31" s="1"/>
  <c r="J22" i="31"/>
  <c r="I22" i="31"/>
  <c r="I13" i="31"/>
  <c r="I12" i="31"/>
  <c r="I10" i="31"/>
  <c r="H12" i="31"/>
  <c r="H10" i="31"/>
  <c r="H8" i="31"/>
  <c r="G10" i="31"/>
  <c r="F10" i="31"/>
  <c r="E8" i="31"/>
  <c r="D8" i="31"/>
  <c r="B25" i="31"/>
  <c r="B24" i="31"/>
  <c r="B23" i="31"/>
  <c r="B22" i="31"/>
  <c r="B20" i="31"/>
  <c r="B13" i="31"/>
  <c r="B8" i="31"/>
  <c r="K8" i="31" s="1"/>
  <c r="J8" i="31"/>
  <c r="J10" i="31"/>
  <c r="J12" i="31"/>
  <c r="B12" i="31"/>
  <c r="B10" i="31"/>
  <c r="J167" i="31"/>
  <c r="J166" i="31"/>
  <c r="D167" i="31"/>
  <c r="C166" i="31"/>
  <c r="H179" i="31"/>
  <c r="I178" i="31"/>
  <c r="G178" i="31"/>
  <c r="F167" i="31"/>
  <c r="E167" i="31"/>
  <c r="E166" i="31"/>
  <c r="D166" i="31"/>
  <c r="B184" i="31"/>
  <c r="B183" i="31"/>
  <c r="B182" i="31"/>
  <c r="B181" i="31"/>
  <c r="B180" i="31"/>
  <c r="B179" i="31"/>
  <c r="B178" i="31"/>
  <c r="B167" i="31"/>
  <c r="B166" i="31"/>
  <c r="J259" i="31"/>
  <c r="I259" i="31"/>
  <c r="H259" i="31"/>
  <c r="G259" i="31"/>
  <c r="G258" i="31"/>
  <c r="J250" i="31"/>
  <c r="J249" i="31"/>
  <c r="J247" i="31"/>
  <c r="J246" i="31"/>
  <c r="I247" i="31"/>
  <c r="H250" i="31"/>
  <c r="H249" i="31"/>
  <c r="H247" i="31"/>
  <c r="G250" i="31"/>
  <c r="G249" i="31"/>
  <c r="G246" i="31"/>
  <c r="F249" i="31"/>
  <c r="F247" i="31"/>
  <c r="E247" i="31"/>
  <c r="E246" i="31"/>
  <c r="D247" i="31"/>
  <c r="D246" i="31"/>
  <c r="C246" i="31"/>
  <c r="B263" i="31"/>
  <c r="B262" i="31"/>
  <c r="B261" i="31"/>
  <c r="B260" i="31"/>
  <c r="B259" i="31"/>
  <c r="B258" i="31"/>
  <c r="B249" i="31"/>
  <c r="B250" i="31"/>
  <c r="B247" i="31"/>
  <c r="G247" i="31" s="1"/>
  <c r="K247" i="31" s="1"/>
  <c r="B246" i="31"/>
  <c r="F246" i="31" s="1"/>
  <c r="K246" i="31" s="1"/>
  <c r="J234" i="31"/>
  <c r="J233" i="31"/>
  <c r="J231" i="31"/>
  <c r="I234" i="31"/>
  <c r="I233" i="31"/>
  <c r="I232" i="31"/>
  <c r="H233" i="31"/>
  <c r="H232" i="31"/>
  <c r="H231" i="31"/>
  <c r="G231" i="31"/>
  <c r="F231" i="31"/>
  <c r="J225" i="31"/>
  <c r="J224" i="31"/>
  <c r="J223" i="31"/>
  <c r="J222" i="31"/>
  <c r="J221" i="31"/>
  <c r="J220" i="31"/>
  <c r="J219" i="31"/>
  <c r="I220" i="31"/>
  <c r="H224" i="31"/>
  <c r="H223" i="31"/>
  <c r="H222" i="31"/>
  <c r="H220" i="31"/>
  <c r="G223" i="31"/>
  <c r="G222" i="31"/>
  <c r="G221" i="31"/>
  <c r="G219" i="31"/>
  <c r="F222" i="31"/>
  <c r="F221" i="31"/>
  <c r="F220" i="31"/>
  <c r="E221" i="31"/>
  <c r="E220" i="31"/>
  <c r="E219" i="31"/>
  <c r="D220" i="31"/>
  <c r="D219" i="31"/>
  <c r="C219" i="31"/>
  <c r="B237" i="31"/>
  <c r="B236" i="31"/>
  <c r="B235" i="31"/>
  <c r="B234" i="31"/>
  <c r="B233" i="31"/>
  <c r="B232" i="31"/>
  <c r="B231" i="31"/>
  <c r="B225" i="31"/>
  <c r="I225" i="31" s="1"/>
  <c r="K225" i="31" s="1"/>
  <c r="B224" i="31"/>
  <c r="I224" i="31" s="1"/>
  <c r="K224" i="31" s="1"/>
  <c r="B223" i="31"/>
  <c r="I223" i="31" s="1"/>
  <c r="K223" i="31" s="1"/>
  <c r="B222" i="31"/>
  <c r="I222" i="31" s="1"/>
  <c r="K222" i="31" s="1"/>
  <c r="B221" i="31"/>
  <c r="H221" i="31" s="1"/>
  <c r="K221" i="31" s="1"/>
  <c r="B220" i="31"/>
  <c r="G220" i="31" s="1"/>
  <c r="K220" i="31" s="1"/>
  <c r="B219" i="31"/>
  <c r="F219" i="31" s="1"/>
  <c r="K219" i="31" s="1"/>
  <c r="F166" i="31" l="1"/>
  <c r="K12" i="31"/>
  <c r="I250" i="31"/>
  <c r="K250" i="31" s="1"/>
  <c r="G167" i="31"/>
  <c r="K13" i="31"/>
  <c r="I249" i="31"/>
  <c r="K249" i="31" s="1"/>
  <c r="K10" i="31"/>
  <c r="J344" i="31"/>
  <c r="K338" i="31"/>
  <c r="K339" i="31"/>
  <c r="I318" i="31"/>
  <c r="J318" i="31"/>
  <c r="H318" i="31"/>
  <c r="K313" i="31"/>
  <c r="K314" i="31"/>
  <c r="K315" i="31"/>
  <c r="K316" i="31"/>
  <c r="K317" i="31"/>
  <c r="J292" i="31"/>
  <c r="K286" i="31"/>
  <c r="F265" i="31"/>
  <c r="J265" i="31"/>
  <c r="K261" i="31"/>
  <c r="K264" i="31"/>
  <c r="J238" i="31"/>
  <c r="G212" i="31"/>
  <c r="H212" i="31"/>
  <c r="I212" i="31"/>
  <c r="J212" i="31"/>
  <c r="F212" i="31"/>
  <c r="K206" i="31"/>
  <c r="K207" i="31"/>
  <c r="K209" i="31"/>
  <c r="K210" i="31"/>
  <c r="K211" i="31"/>
  <c r="J185" i="31"/>
  <c r="K156" i="31"/>
  <c r="K157" i="31"/>
  <c r="K158" i="31"/>
  <c r="J132" i="31"/>
  <c r="K126" i="31"/>
  <c r="K127" i="31"/>
  <c r="K128" i="31"/>
  <c r="K129" i="31"/>
  <c r="K130" i="31"/>
  <c r="K131" i="31"/>
  <c r="K100" i="31"/>
  <c r="K101" i="31"/>
  <c r="K102" i="31"/>
  <c r="K103" i="31"/>
  <c r="K104" i="31"/>
  <c r="K105" i="31"/>
  <c r="G79" i="31"/>
  <c r="H79" i="31"/>
  <c r="I79" i="31"/>
  <c r="J79" i="31"/>
  <c r="F79" i="31"/>
  <c r="K73" i="31"/>
  <c r="K74" i="31"/>
  <c r="K76" i="31"/>
  <c r="K77" i="31"/>
  <c r="K78" i="31"/>
  <c r="G51" i="31"/>
  <c r="H51" i="31"/>
  <c r="I51" i="31"/>
  <c r="J51" i="31"/>
  <c r="F51" i="31"/>
  <c r="K45" i="31"/>
  <c r="K46" i="31"/>
  <c r="H26" i="31"/>
  <c r="I26" i="31"/>
  <c r="J26" i="31"/>
  <c r="G26" i="31"/>
  <c r="K20" i="31"/>
  <c r="K21" i="31"/>
  <c r="K25" i="31"/>
  <c r="K337" i="31"/>
  <c r="K285" i="31"/>
  <c r="K205" i="31"/>
  <c r="K125" i="31"/>
  <c r="K99" i="31"/>
  <c r="K72" i="31"/>
  <c r="K44" i="31"/>
  <c r="I332" i="31"/>
  <c r="C200" i="31"/>
  <c r="D200" i="31"/>
  <c r="E200" i="31"/>
  <c r="F200" i="31"/>
  <c r="G200" i="31"/>
  <c r="H200" i="31"/>
  <c r="I200" i="31"/>
  <c r="J200" i="31"/>
  <c r="K197" i="31"/>
  <c r="K198" i="31"/>
  <c r="K199" i="31"/>
  <c r="H171" i="31"/>
  <c r="F169" i="31"/>
  <c r="F168" i="31"/>
  <c r="K144" i="31"/>
  <c r="K145" i="31"/>
  <c r="K146" i="31"/>
  <c r="J106" i="31"/>
  <c r="H106" i="31"/>
  <c r="K33" i="31"/>
  <c r="K34" i="31"/>
  <c r="K32" i="31"/>
  <c r="H344" i="31"/>
  <c r="I344" i="31"/>
  <c r="G344" i="31"/>
  <c r="C332" i="31"/>
  <c r="D332" i="31"/>
  <c r="E332" i="31"/>
  <c r="F332" i="31"/>
  <c r="G332" i="31"/>
  <c r="H332" i="31"/>
  <c r="J332" i="31"/>
  <c r="F306" i="31"/>
  <c r="G306" i="31"/>
  <c r="H306" i="31"/>
  <c r="I306" i="31"/>
  <c r="J306" i="31"/>
  <c r="E306" i="31"/>
  <c r="G292" i="31"/>
  <c r="H292" i="31"/>
  <c r="I292" i="31"/>
  <c r="F292" i="31"/>
  <c r="C280" i="31"/>
  <c r="D280" i="31"/>
  <c r="E280" i="31"/>
  <c r="F280" i="31"/>
  <c r="G280" i="31"/>
  <c r="H280" i="31"/>
  <c r="I280" i="31"/>
  <c r="J280" i="31"/>
  <c r="H265" i="31"/>
  <c r="I265" i="31"/>
  <c r="G265" i="31"/>
  <c r="D253" i="31"/>
  <c r="E253" i="31"/>
  <c r="F253" i="31"/>
  <c r="G253" i="31"/>
  <c r="J253" i="31"/>
  <c r="C253" i="31"/>
  <c r="G238" i="31"/>
  <c r="H238" i="31"/>
  <c r="I238" i="31"/>
  <c r="F238" i="31"/>
  <c r="D226" i="31"/>
  <c r="E226" i="31"/>
  <c r="F226" i="31"/>
  <c r="G226" i="31"/>
  <c r="H226" i="31"/>
  <c r="I226" i="31"/>
  <c r="J226" i="31"/>
  <c r="C226" i="31"/>
  <c r="F185" i="31"/>
  <c r="I181" i="31"/>
  <c r="I185" i="31" s="1"/>
  <c r="H180" i="31"/>
  <c r="H185" i="31" s="1"/>
  <c r="G185" i="31"/>
  <c r="C173" i="31"/>
  <c r="J173" i="31"/>
  <c r="H170" i="31"/>
  <c r="H169" i="31"/>
  <c r="G170" i="31"/>
  <c r="G169" i="31"/>
  <c r="G168" i="31"/>
  <c r="E173" i="31"/>
  <c r="D173" i="31"/>
  <c r="H147" i="31"/>
  <c r="I147" i="31"/>
  <c r="J147" i="31"/>
  <c r="G147" i="31"/>
  <c r="G132" i="31"/>
  <c r="H132" i="31"/>
  <c r="I132" i="31"/>
  <c r="F132" i="31"/>
  <c r="D120" i="31"/>
  <c r="E120" i="31"/>
  <c r="F120" i="31"/>
  <c r="G120" i="31"/>
  <c r="H120" i="31"/>
  <c r="I120" i="31"/>
  <c r="J120" i="31"/>
  <c r="C120" i="31"/>
  <c r="G106" i="31"/>
  <c r="I106" i="31"/>
  <c r="F106" i="31"/>
  <c r="D94" i="31"/>
  <c r="E94" i="31"/>
  <c r="F94" i="31"/>
  <c r="G94" i="31"/>
  <c r="H94" i="31"/>
  <c r="I94" i="31"/>
  <c r="J94" i="31"/>
  <c r="C94" i="31"/>
  <c r="D67" i="31"/>
  <c r="E67" i="31"/>
  <c r="F67" i="31"/>
  <c r="G67" i="31"/>
  <c r="H67" i="31"/>
  <c r="I67" i="31"/>
  <c r="J67" i="31"/>
  <c r="C67" i="31"/>
  <c r="D39" i="31"/>
  <c r="E39" i="31"/>
  <c r="F39" i="31"/>
  <c r="G39" i="31"/>
  <c r="H39" i="31"/>
  <c r="J39" i="31"/>
  <c r="C39" i="31"/>
  <c r="E14" i="31"/>
  <c r="F14" i="31"/>
  <c r="G14" i="31"/>
  <c r="H14" i="31"/>
  <c r="I14" i="31"/>
  <c r="J14" i="31"/>
  <c r="D14" i="31"/>
  <c r="F173" i="31" l="1"/>
  <c r="G173" i="31"/>
  <c r="B344" i="31" l="1"/>
  <c r="B318" i="31"/>
  <c r="B292" i="31"/>
  <c r="K237" i="31"/>
  <c r="K236" i="31"/>
  <c r="K235" i="31"/>
  <c r="K234" i="31"/>
  <c r="K233" i="31"/>
  <c r="K232" i="31"/>
  <c r="K231" i="31"/>
  <c r="B212" i="31"/>
  <c r="K212" i="31" s="1"/>
  <c r="K184" i="31"/>
  <c r="K183" i="31"/>
  <c r="K182" i="31"/>
  <c r="K181" i="31"/>
  <c r="K180" i="31"/>
  <c r="K179" i="31"/>
  <c r="K178" i="31"/>
  <c r="B159" i="31"/>
  <c r="K159" i="31" s="1"/>
  <c r="B132" i="31"/>
  <c r="K132" i="31" s="1"/>
  <c r="B106" i="31"/>
  <c r="K106" i="31" s="1"/>
  <c r="B79" i="31"/>
  <c r="K50" i="31"/>
  <c r="B49" i="31"/>
  <c r="K49" i="31" s="1"/>
  <c r="B48" i="31"/>
  <c r="K48" i="31" s="1"/>
  <c r="B47" i="31"/>
  <c r="K47" i="31" s="1"/>
  <c r="K24" i="31"/>
  <c r="K23" i="31"/>
  <c r="K263" i="31"/>
  <c r="K262" i="31"/>
  <c r="K260" i="31"/>
  <c r="K259" i="31"/>
  <c r="K258" i="31"/>
  <c r="B26" i="31" l="1"/>
  <c r="K26" i="31" s="1"/>
  <c r="K22" i="31"/>
  <c r="B265" i="31"/>
  <c r="B185" i="31"/>
  <c r="K185" i="31" s="1"/>
  <c r="B238" i="31"/>
  <c r="K238" i="31" s="1"/>
  <c r="B51" i="31"/>
  <c r="B332" i="31" l="1"/>
  <c r="B280" i="31"/>
  <c r="B251" i="31"/>
  <c r="I251" i="31" s="1"/>
  <c r="B248" i="31"/>
  <c r="H248" i="31" s="1"/>
  <c r="B172" i="31"/>
  <c r="B171" i="31"/>
  <c r="B170" i="31"/>
  <c r="B169" i="31"/>
  <c r="B168" i="31"/>
  <c r="K167" i="31"/>
  <c r="K166" i="31"/>
  <c r="K38" i="31"/>
  <c r="B37" i="31"/>
  <c r="B36" i="31"/>
  <c r="B35" i="31"/>
  <c r="B11" i="31"/>
  <c r="K11" i="31" s="1"/>
  <c r="K251" i="31" l="1"/>
  <c r="I253" i="31"/>
  <c r="K36" i="31"/>
  <c r="I36" i="31"/>
  <c r="K169" i="31"/>
  <c r="I169" i="31"/>
  <c r="K248" i="31"/>
  <c r="H253" i="31"/>
  <c r="K35" i="31"/>
  <c r="I35" i="31"/>
  <c r="K170" i="31"/>
  <c r="I170" i="31"/>
  <c r="K171" i="31"/>
  <c r="I171" i="31"/>
  <c r="K37" i="31"/>
  <c r="I37" i="31"/>
  <c r="K168" i="31"/>
  <c r="H168" i="31"/>
  <c r="H173" i="31" s="1"/>
  <c r="K172" i="31"/>
  <c r="I172" i="31"/>
  <c r="B253" i="31"/>
  <c r="B226" i="31"/>
  <c r="K226" i="31" s="1"/>
  <c r="I39" i="31" l="1"/>
  <c r="I173" i="31"/>
  <c r="B306" i="31"/>
  <c r="B200" i="31"/>
  <c r="K200" i="31" s="1"/>
  <c r="B173" i="31"/>
  <c r="K173" i="31" s="1"/>
  <c r="B147" i="31"/>
  <c r="K147" i="31" s="1"/>
  <c r="B120" i="31"/>
  <c r="B94" i="31"/>
  <c r="B67" i="31"/>
  <c r="B39" i="31"/>
  <c r="K39" i="31" s="1"/>
  <c r="B14" i="31"/>
  <c r="K14" i="31" s="1"/>
</calcChain>
</file>

<file path=xl/sharedStrings.xml><?xml version="1.0" encoding="utf-8"?>
<sst xmlns="http://schemas.openxmlformats.org/spreadsheetml/2006/main" count="396" uniqueCount="30">
  <si>
    <t>รวม</t>
  </si>
  <si>
    <t>จำนวนรับเข้า</t>
  </si>
  <si>
    <t>คณะมนุษยศาสตร์และสังคมศาสตร์</t>
  </si>
  <si>
    <t>หลักสูตรศิลปกรรมศาสตรบัณฑิต   สาขาวิชาทัศนศิลป์</t>
  </si>
  <si>
    <t xml:space="preserve">หลักสูตรหลักสูตรศิลปศาสตรบัณฑิต    สาขาวิชาการพัฒนาชุมชน </t>
  </si>
  <si>
    <t xml:space="preserve">หลักสูตรนิติศาสตรบัณฑิต   สาขาวิชานิติศาสตร์ </t>
  </si>
  <si>
    <t xml:space="preserve">หลักสูตรรัฐประศาสนศาสตรบัณฑิต   สาขาวิชารัฐประศาสนศาสตร์ </t>
  </si>
  <si>
    <t>หลักสูตรหลักสูตรศิลปศาสตรบัณฑิต   สาขาวิชาสารสนเทศศาสตร์</t>
  </si>
  <si>
    <t>หลักสูตรหลักสูตรศิลปศาสตรบัณฑิต   สาขาวิชาสังคมศาสตร์เพื่อการพัฒนา</t>
  </si>
  <si>
    <t>หลักสูตรหลักสูตรศิลปศาสตรบัณฑิต   สาขาวิชาภาษาอังกฤษเพื่อการสื่อสารนานาชาติ (หลักสูตรนานาชาติ)</t>
  </si>
  <si>
    <t>หลักสูตรหลักสูตรศิลปศาสตรบัณฑิต   สาขาวิชาภาษาอังกฤษ</t>
  </si>
  <si>
    <t>หลักสูตรหลักสูตรศิลปศาสตรบัณฑิต   สาขาวิชาภาษาไทยเพื่อนวัตกรรมการสื่อสาร</t>
  </si>
  <si>
    <t>หลักสูตรหลักสูตรศิลปศาสตรบัณฑิต   สาขาวิชาดนตรีสากล</t>
  </si>
  <si>
    <t>หลักสูตรหลักสูตรศิลปศาสตรบัณฑิต   สาขาวิชาจิตวิทยา</t>
  </si>
  <si>
    <t>หลักสูตรศิลปกรรมศาสตรบัณฑิต   สาขาวิชาศิลปกรรม</t>
  </si>
  <si>
    <t>หลักสูตรศิลปกรรมศาสตรบัณฑิต   สาขาวิชาศิลปะการแสดง</t>
  </si>
  <si>
    <t>ปีการศึกษาที่รับเข้า</t>
  </si>
  <si>
    <t>จำนวนนักศึกษาที่ลาออกและคัดชื่อออกสะสมจนถึงสิ้นปีการศึกษา 2559</t>
  </si>
  <si>
    <t>จำนวนนักศึกษาคงอยู่ในแต่ละชั้นปี</t>
  </si>
  <si>
    <t>จำนวนนักศึกษาคงอยู่</t>
  </si>
  <si>
    <t>จำนวนผู้สำเร็จการศึกษา</t>
  </si>
  <si>
    <t>จำนวนนักศึกษาที่สำเร็จการศึกษา</t>
  </si>
  <si>
    <t>จำนวนผู้สำเร็จการศึกษาตามแผนการศึกษา</t>
  </si>
  <si>
    <t>สํานักส่งเสริมวิชาการและงานทะเบียน ข้อมูล ณ วันที่ 16 มิถุนายน 2560</t>
  </si>
  <si>
    <t>อัตราการสำเร็จการศึกษาตามแผน</t>
  </si>
  <si>
    <t>รายงานจำนวนนักศึกษา อัตราการคงอยู่ของนักศึกษา และอัตราการสำเร็จการศึกษาย้อนหลัง 5 ปีระดับปริญญาตรี</t>
  </si>
  <si>
    <t>อัตราการคงอยู่ของนักศึกษาจนถึงสิ้นปีการศึกษา 2559</t>
  </si>
  <si>
    <t>จำนวนนักศึกษาที่ลาออกและคัดชื่อออกสะสมจนถึงสิ้นปีการศึกษา 2560</t>
  </si>
  <si>
    <t>อัตราการคงอยู่ของนักศึกษาจนถึงสิ้นปีการศึกษา 2560</t>
  </si>
  <si>
    <t>สํานักส่งเสริมวิชาการและงานทะเบียน ข้อมูล ณ วันที่ 22 มกราคม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</si>
</sst>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#,##0_ ;\-#,##0\ "/>
  </numFmts>
  <fonts count="10" x14ac:knownFonts="1">
    <font>
      <sz val="11"/>
      <color theme="1"/>
      <name val="Tahoma"/>
      <family val="2"/>
      <charset val="222"/>
      <scheme val="minor"/>
    </font>
    <font>
      <b/>
      <sz val="18"/>
      <color indexed="8"/>
      <name val="TH SarabunPSK"/>
      <family val="2"/>
    </font>
    <font>
      <b/>
      <sz val="20"/>
      <color indexed="8"/>
      <name val="TH SarabunPSK"/>
      <family val="2"/>
    </font>
    <font>
      <b/>
      <sz val="16"/>
      <color theme="1"/>
      <name val="TH SarabunPSK"/>
      <family val="2"/>
    </font>
    <font>
      <b/>
      <sz val="20"/>
      <color theme="1"/>
      <name val="TH SarabunPSK"/>
      <family val="2"/>
    </font>
    <font>
      <b/>
      <sz val="17"/>
      <color indexed="8"/>
      <name val="TH SarabunPSK"/>
      <family val="2"/>
    </font>
    <font>
      <b/>
      <sz val="17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8"/>
      <color theme="8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87" fontId="3" fillId="3" borderId="1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87" fontId="3" fillId="2" borderId="1" xfId="1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4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" fontId="5" fillId="3" borderId="7" xfId="0" applyNumberFormat="1" applyFont="1" applyFill="1" applyBorder="1" applyAlignment="1">
      <alignment horizontal="center" vertical="center" wrapText="1"/>
    </xf>
    <xf numFmtId="1" fontId="5" fillId="2" borderId="7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1" fontId="5" fillId="3" borderId="9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K345"/>
  <sheetViews>
    <sheetView view="pageBreakPreview" topLeftCell="A331" zoomScaleNormal="100" zoomScaleSheetLayoutView="100" workbookViewId="0">
      <selection activeCell="J342" sqref="J342"/>
    </sheetView>
  </sheetViews>
  <sheetFormatPr defaultRowHeight="21" x14ac:dyDescent="0.35"/>
  <cols>
    <col min="1" max="2" width="13.875" style="1" customWidth="1"/>
    <col min="3" max="9" width="9.625" style="1" customWidth="1"/>
    <col min="10" max="10" width="22.625" style="2" customWidth="1"/>
    <col min="11" max="11" width="21.125" style="2" customWidth="1"/>
    <col min="12" max="16384" width="9" style="1"/>
  </cols>
  <sheetData>
    <row r="1" spans="1:11" s="23" customFormat="1" ht="27.75" customHeight="1" x14ac:dyDescent="0.2">
      <c r="A1" s="24" t="s">
        <v>25</v>
      </c>
      <c r="J1" s="2"/>
      <c r="K1" s="2"/>
    </row>
    <row r="2" spans="1:11" s="4" customFormat="1" ht="25.5" customHeight="1" x14ac:dyDescent="0.4">
      <c r="A2" s="48" t="s">
        <v>2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s="4" customFormat="1" ht="22.5" customHeight="1" x14ac:dyDescent="0.4">
      <c r="A3" s="47" t="s">
        <v>4</v>
      </c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1" s="4" customFormat="1" ht="23.25" customHeight="1" x14ac:dyDescent="0.4">
      <c r="A4" s="9" t="s">
        <v>19</v>
      </c>
      <c r="B4" s="3"/>
      <c r="C4" s="3"/>
      <c r="D4" s="3"/>
      <c r="E4" s="3"/>
      <c r="F4" s="3"/>
      <c r="G4" s="3"/>
      <c r="H4" s="3"/>
      <c r="I4" s="3"/>
      <c r="J4" s="8"/>
      <c r="K4" s="8"/>
    </row>
    <row r="5" spans="1:11" ht="24" customHeight="1" x14ac:dyDescent="0.35">
      <c r="A5" s="50" t="s">
        <v>16</v>
      </c>
      <c r="B5" s="50" t="s">
        <v>1</v>
      </c>
      <c r="C5" s="39" t="s">
        <v>18</v>
      </c>
      <c r="D5" s="40"/>
      <c r="E5" s="40"/>
      <c r="F5" s="40"/>
      <c r="G5" s="40"/>
      <c r="H5" s="40"/>
      <c r="I5" s="40"/>
      <c r="J5" s="41" t="s">
        <v>17</v>
      </c>
      <c r="K5" s="45" t="s">
        <v>26</v>
      </c>
    </row>
    <row r="6" spans="1:11" ht="41.1" customHeight="1" x14ac:dyDescent="0.35">
      <c r="A6" s="51"/>
      <c r="B6" s="50"/>
      <c r="C6" s="32">
        <v>2553</v>
      </c>
      <c r="D6" s="32">
        <v>2554</v>
      </c>
      <c r="E6" s="33">
        <v>2555</v>
      </c>
      <c r="F6" s="33">
        <v>2556</v>
      </c>
      <c r="G6" s="33">
        <v>2557</v>
      </c>
      <c r="H6" s="33">
        <v>2558</v>
      </c>
      <c r="I6" s="33">
        <v>2559</v>
      </c>
      <c r="J6" s="42"/>
      <c r="K6" s="46"/>
    </row>
    <row r="7" spans="1:11" ht="19.5" customHeight="1" x14ac:dyDescent="0.35">
      <c r="A7" s="5">
        <v>2553</v>
      </c>
      <c r="B7" s="5"/>
      <c r="C7" s="5"/>
      <c r="D7" s="6"/>
      <c r="E7" s="6"/>
      <c r="F7" s="6"/>
      <c r="G7" s="6"/>
      <c r="H7" s="6"/>
      <c r="I7" s="6"/>
      <c r="J7" s="10"/>
      <c r="K7" s="19"/>
    </row>
    <row r="8" spans="1:11" ht="19.5" customHeight="1" x14ac:dyDescent="0.35">
      <c r="A8" s="5">
        <v>2554</v>
      </c>
      <c r="B8" s="5">
        <f>26+14</f>
        <v>40</v>
      </c>
      <c r="C8" s="5"/>
      <c r="D8" s="6">
        <f>21+14</f>
        <v>35</v>
      </c>
      <c r="E8" s="6">
        <f>17+10</f>
        <v>27</v>
      </c>
      <c r="F8" s="6">
        <v>26</v>
      </c>
      <c r="G8" s="25">
        <v>26</v>
      </c>
      <c r="H8" s="6">
        <f>1+1</f>
        <v>2</v>
      </c>
      <c r="I8" s="6">
        <v>3</v>
      </c>
      <c r="J8" s="10">
        <f>9+5</f>
        <v>14</v>
      </c>
      <c r="K8" s="19">
        <f>G8/B8*100</f>
        <v>65</v>
      </c>
    </row>
    <row r="9" spans="1:11" ht="19.5" customHeight="1" x14ac:dyDescent="0.35">
      <c r="A9" s="5">
        <v>2555</v>
      </c>
      <c r="B9" s="5">
        <v>49</v>
      </c>
      <c r="C9" s="5"/>
      <c r="D9" s="6"/>
      <c r="E9" s="6">
        <v>42</v>
      </c>
      <c r="F9" s="6">
        <v>32</v>
      </c>
      <c r="G9" s="6">
        <v>30</v>
      </c>
      <c r="H9" s="25">
        <v>14</v>
      </c>
      <c r="I9" s="6">
        <v>2</v>
      </c>
      <c r="J9" s="10">
        <v>21</v>
      </c>
      <c r="K9" s="19">
        <f>H9/B9*100</f>
        <v>28.571428571428569</v>
      </c>
    </row>
    <row r="10" spans="1:11" ht="19.5" customHeight="1" x14ac:dyDescent="0.35">
      <c r="A10" s="5">
        <v>2556</v>
      </c>
      <c r="B10" s="5">
        <f>42+35+25</f>
        <v>102</v>
      </c>
      <c r="C10" s="5"/>
      <c r="D10" s="6"/>
      <c r="E10" s="6"/>
      <c r="F10" s="6">
        <f>62+14</f>
        <v>76</v>
      </c>
      <c r="G10" s="6">
        <f>52+11</f>
        <v>63</v>
      </c>
      <c r="H10" s="6">
        <f>50+9</f>
        <v>59</v>
      </c>
      <c r="I10" s="25">
        <f>48+1</f>
        <v>49</v>
      </c>
      <c r="J10" s="10">
        <f>27+16</f>
        <v>43</v>
      </c>
      <c r="K10" s="19">
        <f>I10/B10*100</f>
        <v>48.03921568627451</v>
      </c>
    </row>
    <row r="11" spans="1:11" ht="19.5" customHeight="1" x14ac:dyDescent="0.35">
      <c r="A11" s="5">
        <v>2557</v>
      </c>
      <c r="B11" s="5">
        <f>36+33</f>
        <v>69</v>
      </c>
      <c r="C11" s="5"/>
      <c r="D11" s="6"/>
      <c r="E11" s="6"/>
      <c r="F11" s="6"/>
      <c r="G11" s="6">
        <v>48</v>
      </c>
      <c r="H11" s="6">
        <v>32</v>
      </c>
      <c r="I11" s="25">
        <v>31</v>
      </c>
      <c r="J11" s="10">
        <v>37</v>
      </c>
      <c r="K11" s="19">
        <f>I11/B11*100</f>
        <v>44.927536231884055</v>
      </c>
    </row>
    <row r="12" spans="1:11" ht="19.5" customHeight="1" x14ac:dyDescent="0.35">
      <c r="A12" s="5">
        <v>2558</v>
      </c>
      <c r="B12" s="5">
        <f>35+29+21</f>
        <v>85</v>
      </c>
      <c r="C12" s="5"/>
      <c r="D12" s="6"/>
      <c r="E12" s="6"/>
      <c r="F12" s="6"/>
      <c r="G12" s="6"/>
      <c r="H12" s="6">
        <f>47+15</f>
        <v>62</v>
      </c>
      <c r="I12" s="25">
        <f>42+11</f>
        <v>53</v>
      </c>
      <c r="J12" s="10">
        <f>19+7</f>
        <v>26</v>
      </c>
      <c r="K12" s="19">
        <f>I12/B12*100</f>
        <v>62.352941176470587</v>
      </c>
    </row>
    <row r="13" spans="1:11" ht="19.5" customHeight="1" x14ac:dyDescent="0.35">
      <c r="A13" s="5">
        <v>2559</v>
      </c>
      <c r="B13" s="5">
        <f>30+21</f>
        <v>51</v>
      </c>
      <c r="C13" s="5"/>
      <c r="D13" s="6"/>
      <c r="E13" s="6"/>
      <c r="F13" s="6"/>
      <c r="G13" s="6"/>
      <c r="H13" s="6"/>
      <c r="I13" s="25">
        <f>25+12</f>
        <v>37</v>
      </c>
      <c r="J13" s="10">
        <v>0</v>
      </c>
      <c r="K13" s="19">
        <f>I13/B13*100</f>
        <v>72.549019607843135</v>
      </c>
    </row>
    <row r="14" spans="1:11" ht="19.5" customHeight="1" x14ac:dyDescent="0.35">
      <c r="A14" s="7" t="s">
        <v>0</v>
      </c>
      <c r="B14" s="7">
        <f>SUM(B7:B13)</f>
        <v>396</v>
      </c>
      <c r="C14" s="7"/>
      <c r="D14" s="7">
        <f t="shared" ref="D14:J14" si="0">SUM(D7:D13)</f>
        <v>35</v>
      </c>
      <c r="E14" s="7">
        <f t="shared" si="0"/>
        <v>69</v>
      </c>
      <c r="F14" s="7">
        <f t="shared" si="0"/>
        <v>134</v>
      </c>
      <c r="G14" s="7">
        <f t="shared" si="0"/>
        <v>167</v>
      </c>
      <c r="H14" s="7">
        <f t="shared" si="0"/>
        <v>169</v>
      </c>
      <c r="I14" s="7">
        <f t="shared" si="0"/>
        <v>175</v>
      </c>
      <c r="J14" s="7">
        <f t="shared" si="0"/>
        <v>141</v>
      </c>
      <c r="K14" s="20">
        <f>(B14-J14-(SUM(C26:I26)))*100/B14</f>
        <v>41.161616161616159</v>
      </c>
    </row>
    <row r="15" spans="1:11" ht="9" customHeight="1" x14ac:dyDescent="0.35"/>
    <row r="16" spans="1:11" s="4" customFormat="1" ht="23.25" customHeight="1" x14ac:dyDescent="0.4">
      <c r="A16" s="9" t="s">
        <v>20</v>
      </c>
      <c r="B16" s="3"/>
      <c r="C16" s="3"/>
      <c r="D16" s="3"/>
      <c r="E16" s="3"/>
      <c r="F16" s="3"/>
      <c r="G16" s="3"/>
      <c r="H16" s="3"/>
      <c r="I16" s="3"/>
      <c r="J16" s="15"/>
      <c r="K16" s="15"/>
    </row>
    <row r="17" spans="1:11" ht="24" customHeight="1" x14ac:dyDescent="0.35">
      <c r="A17" s="43" t="s">
        <v>16</v>
      </c>
      <c r="B17" s="43" t="s">
        <v>1</v>
      </c>
      <c r="C17" s="37" t="s">
        <v>21</v>
      </c>
      <c r="D17" s="38"/>
      <c r="E17" s="38"/>
      <c r="F17" s="38"/>
      <c r="G17" s="38"/>
      <c r="H17" s="38"/>
      <c r="I17" s="38"/>
      <c r="J17" s="52" t="s">
        <v>22</v>
      </c>
      <c r="K17" s="35" t="s">
        <v>24</v>
      </c>
    </row>
    <row r="18" spans="1:11" ht="41.1" customHeight="1" x14ac:dyDescent="0.35">
      <c r="A18" s="44"/>
      <c r="B18" s="43"/>
      <c r="C18" s="30">
        <v>2553</v>
      </c>
      <c r="D18" s="30">
        <v>2554</v>
      </c>
      <c r="E18" s="31">
        <v>2555</v>
      </c>
      <c r="F18" s="31">
        <v>2556</v>
      </c>
      <c r="G18" s="31">
        <v>2557</v>
      </c>
      <c r="H18" s="31">
        <v>2558</v>
      </c>
      <c r="I18" s="31">
        <v>2559</v>
      </c>
      <c r="J18" s="53"/>
      <c r="K18" s="36"/>
    </row>
    <row r="19" spans="1:11" ht="19.5" customHeight="1" x14ac:dyDescent="0.35">
      <c r="A19" s="5">
        <v>2553</v>
      </c>
      <c r="B19" s="5"/>
      <c r="C19" s="5"/>
      <c r="D19" s="6"/>
      <c r="E19" s="6"/>
      <c r="F19" s="6"/>
      <c r="G19" s="6"/>
      <c r="H19" s="6"/>
      <c r="I19" s="6"/>
      <c r="J19" s="10"/>
      <c r="K19" s="19"/>
    </row>
    <row r="20" spans="1:11" ht="19.5" customHeight="1" x14ac:dyDescent="0.35">
      <c r="A20" s="5">
        <v>2554</v>
      </c>
      <c r="B20" s="5">
        <f>26+14</f>
        <v>40</v>
      </c>
      <c r="C20" s="5"/>
      <c r="D20" s="6"/>
      <c r="E20" s="6"/>
      <c r="F20" s="6"/>
      <c r="G20" s="25">
        <v>11</v>
      </c>
      <c r="H20" s="6">
        <v>2</v>
      </c>
      <c r="I20" s="6">
        <v>9</v>
      </c>
      <c r="J20" s="10">
        <v>11</v>
      </c>
      <c r="K20" s="19">
        <f t="shared" ref="K20:K26" si="1">J20*100/B20</f>
        <v>27.5</v>
      </c>
    </row>
    <row r="21" spans="1:11" ht="19.5" customHeight="1" x14ac:dyDescent="0.35">
      <c r="A21" s="5">
        <v>2555</v>
      </c>
      <c r="B21" s="5">
        <v>49</v>
      </c>
      <c r="C21" s="5"/>
      <c r="D21" s="6"/>
      <c r="E21" s="6"/>
      <c r="F21" s="6"/>
      <c r="G21" s="6"/>
      <c r="H21" s="25">
        <v>20</v>
      </c>
      <c r="I21" s="6">
        <v>6</v>
      </c>
      <c r="J21" s="10">
        <v>20</v>
      </c>
      <c r="K21" s="19">
        <f t="shared" si="1"/>
        <v>40.816326530612244</v>
      </c>
    </row>
    <row r="22" spans="1:11" ht="19.5" customHeight="1" x14ac:dyDescent="0.35">
      <c r="A22" s="5">
        <v>2556</v>
      </c>
      <c r="B22" s="5">
        <f>42+35+25</f>
        <v>102</v>
      </c>
      <c r="C22" s="5"/>
      <c r="D22" s="6"/>
      <c r="E22" s="6"/>
      <c r="F22" s="6"/>
      <c r="G22" s="6"/>
      <c r="H22" s="6"/>
      <c r="I22" s="25">
        <f>37+7</f>
        <v>44</v>
      </c>
      <c r="J22" s="10">
        <f>37+7</f>
        <v>44</v>
      </c>
      <c r="K22" s="19">
        <f t="shared" si="1"/>
        <v>43.137254901960787</v>
      </c>
    </row>
    <row r="23" spans="1:11" ht="19.5" customHeight="1" x14ac:dyDescent="0.35">
      <c r="A23" s="5">
        <v>2557</v>
      </c>
      <c r="B23" s="5">
        <f>36+33</f>
        <v>69</v>
      </c>
      <c r="C23" s="5"/>
      <c r="D23" s="6"/>
      <c r="E23" s="6"/>
      <c r="F23" s="6"/>
      <c r="G23" s="6"/>
      <c r="H23" s="6"/>
      <c r="I23" s="6"/>
      <c r="J23" s="10"/>
      <c r="K23" s="19">
        <f t="shared" si="1"/>
        <v>0</v>
      </c>
    </row>
    <row r="24" spans="1:11" ht="19.5" customHeight="1" x14ac:dyDescent="0.35">
      <c r="A24" s="5">
        <v>2558</v>
      </c>
      <c r="B24" s="5">
        <f>35+29+21</f>
        <v>85</v>
      </c>
      <c r="C24" s="5"/>
      <c r="D24" s="6"/>
      <c r="E24" s="6"/>
      <c r="F24" s="6"/>
      <c r="G24" s="6"/>
      <c r="H24" s="6"/>
      <c r="I24" s="6"/>
      <c r="J24" s="10"/>
      <c r="K24" s="19">
        <f t="shared" si="1"/>
        <v>0</v>
      </c>
    </row>
    <row r="25" spans="1:11" ht="19.5" customHeight="1" x14ac:dyDescent="0.35">
      <c r="A25" s="5">
        <v>2559</v>
      </c>
      <c r="B25" s="5">
        <f>30+21</f>
        <v>51</v>
      </c>
      <c r="C25" s="5"/>
      <c r="D25" s="6"/>
      <c r="E25" s="6"/>
      <c r="F25" s="6"/>
      <c r="G25" s="6"/>
      <c r="H25" s="6"/>
      <c r="I25" s="6"/>
      <c r="J25" s="10"/>
      <c r="K25" s="19">
        <f t="shared" si="1"/>
        <v>0</v>
      </c>
    </row>
    <row r="26" spans="1:11" ht="19.5" customHeight="1" x14ac:dyDescent="0.35">
      <c r="A26" s="17" t="s">
        <v>0</v>
      </c>
      <c r="B26" s="17">
        <f>SUM(B19:B25)</f>
        <v>396</v>
      </c>
      <c r="C26" s="17"/>
      <c r="D26" s="17"/>
      <c r="E26" s="17"/>
      <c r="F26" s="17"/>
      <c r="G26" s="17">
        <f>SUM(G19:G25)</f>
        <v>11</v>
      </c>
      <c r="H26" s="17">
        <f>SUM(H19:H25)</f>
        <v>22</v>
      </c>
      <c r="I26" s="17">
        <f>SUM(I19:I25)</f>
        <v>59</v>
      </c>
      <c r="J26" s="17">
        <f>SUM(J19:J25)</f>
        <v>75</v>
      </c>
      <c r="K26" s="21">
        <f t="shared" si="1"/>
        <v>18.939393939393938</v>
      </c>
    </row>
    <row r="27" spans="1:11" ht="12" customHeight="1" x14ac:dyDescent="0.35"/>
    <row r="28" spans="1:11" s="4" customFormat="1" ht="22.5" customHeight="1" x14ac:dyDescent="0.4">
      <c r="A28" s="49" t="s">
        <v>13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</row>
    <row r="29" spans="1:11" ht="23.25" customHeight="1" x14ac:dyDescent="0.35">
      <c r="A29" s="9" t="s">
        <v>19</v>
      </c>
      <c r="B29" s="3"/>
      <c r="C29" s="3"/>
      <c r="D29" s="3"/>
      <c r="E29" s="3"/>
      <c r="F29" s="3"/>
      <c r="G29" s="3"/>
      <c r="H29" s="3"/>
      <c r="I29" s="3"/>
      <c r="J29" s="3"/>
      <c r="K29" s="8"/>
    </row>
    <row r="30" spans="1:11" ht="24" customHeight="1" x14ac:dyDescent="0.35">
      <c r="A30" s="50" t="s">
        <v>16</v>
      </c>
      <c r="B30" s="50" t="s">
        <v>1</v>
      </c>
      <c r="C30" s="39" t="s">
        <v>18</v>
      </c>
      <c r="D30" s="40"/>
      <c r="E30" s="40"/>
      <c r="F30" s="40"/>
      <c r="G30" s="40"/>
      <c r="H30" s="40"/>
      <c r="I30" s="40"/>
      <c r="J30" s="41" t="s">
        <v>17</v>
      </c>
      <c r="K30" s="45" t="s">
        <v>26</v>
      </c>
    </row>
    <row r="31" spans="1:11" ht="41.1" customHeight="1" x14ac:dyDescent="0.35">
      <c r="A31" s="51"/>
      <c r="B31" s="50"/>
      <c r="C31" s="32">
        <v>2553</v>
      </c>
      <c r="D31" s="32">
        <v>2554</v>
      </c>
      <c r="E31" s="33">
        <v>2555</v>
      </c>
      <c r="F31" s="33">
        <v>2556</v>
      </c>
      <c r="G31" s="33">
        <v>2557</v>
      </c>
      <c r="H31" s="33">
        <v>2558</v>
      </c>
      <c r="I31" s="33">
        <v>2559</v>
      </c>
      <c r="J31" s="42"/>
      <c r="K31" s="46"/>
    </row>
    <row r="32" spans="1:11" ht="19.5" customHeight="1" x14ac:dyDescent="0.35">
      <c r="A32" s="5">
        <v>2553</v>
      </c>
      <c r="B32" s="5">
        <v>18</v>
      </c>
      <c r="C32" s="5">
        <v>13</v>
      </c>
      <c r="D32" s="6">
        <v>12</v>
      </c>
      <c r="E32" s="6">
        <v>13</v>
      </c>
      <c r="F32" s="25">
        <f>B32-J32</f>
        <v>13</v>
      </c>
      <c r="G32" s="6">
        <v>0</v>
      </c>
      <c r="H32" s="6">
        <v>0</v>
      </c>
      <c r="I32" s="6">
        <v>0</v>
      </c>
      <c r="J32" s="10">
        <v>5</v>
      </c>
      <c r="K32" s="19">
        <f t="shared" ref="K32:K39" si="2">(B32-J32-(SUM(C44:I44)))*100/B32</f>
        <v>0</v>
      </c>
    </row>
    <row r="33" spans="1:11" ht="19.5" customHeight="1" x14ac:dyDescent="0.35">
      <c r="A33" s="5">
        <v>2554</v>
      </c>
      <c r="B33" s="5">
        <v>23</v>
      </c>
      <c r="C33" s="5"/>
      <c r="D33" s="6">
        <v>20</v>
      </c>
      <c r="E33" s="6">
        <v>20</v>
      </c>
      <c r="F33" s="6">
        <v>20</v>
      </c>
      <c r="G33" s="25">
        <f>B33-J33</f>
        <v>19</v>
      </c>
      <c r="H33" s="6">
        <v>1</v>
      </c>
      <c r="I33" s="6">
        <v>0</v>
      </c>
      <c r="J33" s="10">
        <v>4</v>
      </c>
      <c r="K33" s="19">
        <f t="shared" si="2"/>
        <v>0</v>
      </c>
    </row>
    <row r="34" spans="1:11" ht="19.5" customHeight="1" x14ac:dyDescent="0.35">
      <c r="A34" s="5">
        <v>2555</v>
      </c>
      <c r="B34" s="5">
        <v>31</v>
      </c>
      <c r="C34" s="5"/>
      <c r="D34" s="6"/>
      <c r="E34" s="6">
        <v>26</v>
      </c>
      <c r="F34" s="6">
        <v>26</v>
      </c>
      <c r="G34" s="6">
        <v>26</v>
      </c>
      <c r="H34" s="25">
        <f>B34-J34</f>
        <v>26</v>
      </c>
      <c r="I34" s="6">
        <v>2</v>
      </c>
      <c r="J34" s="10">
        <v>5</v>
      </c>
      <c r="K34" s="19">
        <f t="shared" si="2"/>
        <v>16.129032258064516</v>
      </c>
    </row>
    <row r="35" spans="1:11" ht="19.5" customHeight="1" x14ac:dyDescent="0.35">
      <c r="A35" s="5">
        <v>2556</v>
      </c>
      <c r="B35" s="5">
        <f>25+24+17</f>
        <v>66</v>
      </c>
      <c r="C35" s="5"/>
      <c r="D35" s="6"/>
      <c r="E35" s="6"/>
      <c r="F35" s="6">
        <v>59</v>
      </c>
      <c r="G35" s="6">
        <v>51</v>
      </c>
      <c r="H35" s="6">
        <v>46</v>
      </c>
      <c r="I35" s="25">
        <f>B35-J35</f>
        <v>47</v>
      </c>
      <c r="J35" s="10">
        <v>19</v>
      </c>
      <c r="K35" s="19">
        <f t="shared" si="2"/>
        <v>19.696969696969695</v>
      </c>
    </row>
    <row r="36" spans="1:11" ht="19.5" customHeight="1" x14ac:dyDescent="0.35">
      <c r="A36" s="5">
        <v>2557</v>
      </c>
      <c r="B36" s="5">
        <f>35+37+26</f>
        <v>98</v>
      </c>
      <c r="C36" s="5"/>
      <c r="D36" s="6"/>
      <c r="E36" s="6"/>
      <c r="F36" s="6"/>
      <c r="G36" s="6">
        <v>80</v>
      </c>
      <c r="H36" s="6">
        <v>74</v>
      </c>
      <c r="I36" s="25">
        <f>B36-J36</f>
        <v>74</v>
      </c>
      <c r="J36" s="10">
        <v>24</v>
      </c>
      <c r="K36" s="19">
        <f t="shared" si="2"/>
        <v>75.510204081632651</v>
      </c>
    </row>
    <row r="37" spans="1:11" ht="19.5" customHeight="1" x14ac:dyDescent="0.35">
      <c r="A37" s="5">
        <v>2558</v>
      </c>
      <c r="B37" s="5">
        <f>42+29+35</f>
        <v>106</v>
      </c>
      <c r="C37" s="5"/>
      <c r="D37" s="6"/>
      <c r="E37" s="6"/>
      <c r="F37" s="6"/>
      <c r="G37" s="6"/>
      <c r="H37" s="6">
        <v>86</v>
      </c>
      <c r="I37" s="25">
        <f>B37-J37</f>
        <v>81</v>
      </c>
      <c r="J37" s="10">
        <v>25</v>
      </c>
      <c r="K37" s="19">
        <f t="shared" si="2"/>
        <v>76.415094339622641</v>
      </c>
    </row>
    <row r="38" spans="1:11" ht="19.5" customHeight="1" x14ac:dyDescent="0.35">
      <c r="A38" s="5">
        <v>2559</v>
      </c>
      <c r="B38" s="5">
        <f>29+34+28+11</f>
        <v>102</v>
      </c>
      <c r="C38" s="5"/>
      <c r="D38" s="6"/>
      <c r="E38" s="6"/>
      <c r="F38" s="6"/>
      <c r="G38" s="6"/>
      <c r="H38" s="6"/>
      <c r="I38" s="25">
        <f>B38-J38</f>
        <v>99</v>
      </c>
      <c r="J38" s="10">
        <v>3</v>
      </c>
      <c r="K38" s="19">
        <f t="shared" si="2"/>
        <v>97.058823529411768</v>
      </c>
    </row>
    <row r="39" spans="1:11" ht="19.5" customHeight="1" x14ac:dyDescent="0.35">
      <c r="A39" s="7" t="s">
        <v>0</v>
      </c>
      <c r="B39" s="7">
        <f t="shared" ref="B39:J39" si="3">SUM(B32:B38)</f>
        <v>444</v>
      </c>
      <c r="C39" s="7">
        <f t="shared" si="3"/>
        <v>13</v>
      </c>
      <c r="D39" s="7">
        <f t="shared" si="3"/>
        <v>32</v>
      </c>
      <c r="E39" s="7">
        <f t="shared" si="3"/>
        <v>59</v>
      </c>
      <c r="F39" s="7">
        <f t="shared" si="3"/>
        <v>118</v>
      </c>
      <c r="G39" s="7">
        <f t="shared" si="3"/>
        <v>176</v>
      </c>
      <c r="H39" s="7">
        <f t="shared" si="3"/>
        <v>233</v>
      </c>
      <c r="I39" s="7">
        <f t="shared" si="3"/>
        <v>303</v>
      </c>
      <c r="J39" s="7">
        <f t="shared" si="3"/>
        <v>85</v>
      </c>
      <c r="K39" s="20">
        <f t="shared" si="2"/>
        <v>61.261261261261261</v>
      </c>
    </row>
    <row r="40" spans="1:11" s="12" customFormat="1" ht="26.25" customHeight="1" x14ac:dyDescent="0.3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spans="1:11" ht="27" customHeight="1" x14ac:dyDescent="0.35">
      <c r="A41" s="9" t="s">
        <v>20</v>
      </c>
      <c r="B41" s="3"/>
      <c r="C41" s="3"/>
      <c r="D41" s="3"/>
      <c r="E41" s="3"/>
      <c r="F41" s="3"/>
      <c r="G41" s="3"/>
      <c r="H41" s="3"/>
      <c r="I41" s="3"/>
      <c r="J41" s="3"/>
      <c r="K41" s="15"/>
    </row>
    <row r="42" spans="1:11" ht="24" customHeight="1" x14ac:dyDescent="0.35">
      <c r="A42" s="43" t="s">
        <v>16</v>
      </c>
      <c r="B42" s="43" t="s">
        <v>1</v>
      </c>
      <c r="C42" s="37" t="s">
        <v>21</v>
      </c>
      <c r="D42" s="38"/>
      <c r="E42" s="38"/>
      <c r="F42" s="38"/>
      <c r="G42" s="38"/>
      <c r="H42" s="38"/>
      <c r="I42" s="38"/>
      <c r="J42" s="52" t="s">
        <v>22</v>
      </c>
      <c r="K42" s="35" t="s">
        <v>24</v>
      </c>
    </row>
    <row r="43" spans="1:11" ht="41.1" customHeight="1" x14ac:dyDescent="0.35">
      <c r="A43" s="44"/>
      <c r="B43" s="43"/>
      <c r="C43" s="30">
        <v>2553</v>
      </c>
      <c r="D43" s="30">
        <v>2554</v>
      </c>
      <c r="E43" s="31">
        <v>2555</v>
      </c>
      <c r="F43" s="31">
        <v>2556</v>
      </c>
      <c r="G43" s="31">
        <v>2557</v>
      </c>
      <c r="H43" s="31">
        <v>2558</v>
      </c>
      <c r="I43" s="31">
        <v>2559</v>
      </c>
      <c r="J43" s="53"/>
      <c r="K43" s="36"/>
    </row>
    <row r="44" spans="1:11" ht="19.5" customHeight="1" x14ac:dyDescent="0.35">
      <c r="A44" s="5">
        <v>2553</v>
      </c>
      <c r="B44" s="5">
        <v>18</v>
      </c>
      <c r="C44" s="5"/>
      <c r="D44" s="6"/>
      <c r="E44" s="6"/>
      <c r="F44" s="25">
        <v>12</v>
      </c>
      <c r="G44" s="6">
        <v>1</v>
      </c>
      <c r="H44" s="6">
        <v>0</v>
      </c>
      <c r="I44" s="6">
        <v>0</v>
      </c>
      <c r="J44" s="10">
        <v>12</v>
      </c>
      <c r="K44" s="19">
        <f t="shared" ref="K44:K50" si="4">J44*100/B44</f>
        <v>66.666666666666671</v>
      </c>
    </row>
    <row r="45" spans="1:11" ht="19.5" customHeight="1" x14ac:dyDescent="0.35">
      <c r="A45" s="5">
        <v>2554</v>
      </c>
      <c r="B45" s="5">
        <v>23</v>
      </c>
      <c r="C45" s="5"/>
      <c r="D45" s="6"/>
      <c r="E45" s="6"/>
      <c r="F45" s="6"/>
      <c r="G45" s="25">
        <v>18</v>
      </c>
      <c r="H45" s="6">
        <v>0</v>
      </c>
      <c r="I45" s="6">
        <v>1</v>
      </c>
      <c r="J45" s="10">
        <v>18</v>
      </c>
      <c r="K45" s="19">
        <f t="shared" si="4"/>
        <v>78.260869565217391</v>
      </c>
    </row>
    <row r="46" spans="1:11" ht="19.5" customHeight="1" x14ac:dyDescent="0.35">
      <c r="A46" s="5">
        <v>2555</v>
      </c>
      <c r="B46" s="5">
        <v>31</v>
      </c>
      <c r="C46" s="5"/>
      <c r="D46" s="6"/>
      <c r="E46" s="6"/>
      <c r="F46" s="6"/>
      <c r="G46" s="6"/>
      <c r="H46" s="25">
        <v>20</v>
      </c>
      <c r="I46" s="6">
        <v>1</v>
      </c>
      <c r="J46" s="10">
        <v>20</v>
      </c>
      <c r="K46" s="19">
        <f t="shared" si="4"/>
        <v>64.516129032258064</v>
      </c>
    </row>
    <row r="47" spans="1:11" ht="19.5" customHeight="1" x14ac:dyDescent="0.35">
      <c r="A47" s="5">
        <v>2556</v>
      </c>
      <c r="B47" s="5">
        <f>25+24+17</f>
        <v>66</v>
      </c>
      <c r="C47" s="5"/>
      <c r="D47" s="6"/>
      <c r="E47" s="6"/>
      <c r="F47" s="6"/>
      <c r="G47" s="6"/>
      <c r="H47" s="6"/>
      <c r="I47" s="25">
        <v>34</v>
      </c>
      <c r="J47" s="10">
        <v>34</v>
      </c>
      <c r="K47" s="19">
        <f t="shared" si="4"/>
        <v>51.515151515151516</v>
      </c>
    </row>
    <row r="48" spans="1:11" ht="19.5" customHeight="1" x14ac:dyDescent="0.35">
      <c r="A48" s="5">
        <v>2557</v>
      </c>
      <c r="B48" s="5">
        <f>35+37+26</f>
        <v>98</v>
      </c>
      <c r="C48" s="5"/>
      <c r="D48" s="6"/>
      <c r="E48" s="6"/>
      <c r="F48" s="6"/>
      <c r="G48" s="6"/>
      <c r="H48" s="6"/>
      <c r="I48" s="6"/>
      <c r="J48" s="10"/>
      <c r="K48" s="19">
        <f t="shared" si="4"/>
        <v>0</v>
      </c>
    </row>
    <row r="49" spans="1:11" ht="19.5" customHeight="1" x14ac:dyDescent="0.35">
      <c r="A49" s="5">
        <v>2558</v>
      </c>
      <c r="B49" s="5">
        <f>42+29+35</f>
        <v>106</v>
      </c>
      <c r="C49" s="5"/>
      <c r="D49" s="6"/>
      <c r="E49" s="6"/>
      <c r="F49" s="6"/>
      <c r="G49" s="6"/>
      <c r="H49" s="6"/>
      <c r="I49" s="6"/>
      <c r="J49" s="10"/>
      <c r="K49" s="19">
        <f t="shared" si="4"/>
        <v>0</v>
      </c>
    </row>
    <row r="50" spans="1:11" ht="19.5" customHeight="1" x14ac:dyDescent="0.35">
      <c r="A50" s="5">
        <v>2559</v>
      </c>
      <c r="B50" s="5">
        <f>29+34+28+11</f>
        <v>102</v>
      </c>
      <c r="C50" s="5"/>
      <c r="D50" s="6"/>
      <c r="E50" s="6"/>
      <c r="F50" s="6"/>
      <c r="G50" s="6"/>
      <c r="H50" s="6"/>
      <c r="I50" s="6"/>
      <c r="J50" s="10"/>
      <c r="K50" s="19">
        <f t="shared" si="4"/>
        <v>0</v>
      </c>
    </row>
    <row r="51" spans="1:11" ht="19.5" customHeight="1" x14ac:dyDescent="0.35">
      <c r="A51" s="17" t="s">
        <v>0</v>
      </c>
      <c r="B51" s="17">
        <f>SUM(B44:B50)</f>
        <v>444</v>
      </c>
      <c r="C51" s="17"/>
      <c r="D51" s="17"/>
      <c r="E51" s="17"/>
      <c r="F51" s="17">
        <f>SUM(F44:F50)</f>
        <v>12</v>
      </c>
      <c r="G51" s="17">
        <f>SUM(G44:G50)</f>
        <v>19</v>
      </c>
      <c r="H51" s="17">
        <f>SUM(H44:H50)</f>
        <v>20</v>
      </c>
      <c r="I51" s="17">
        <f>SUM(I44:I50)</f>
        <v>36</v>
      </c>
      <c r="J51" s="17">
        <f>SUM(J44:J50)</f>
        <v>84</v>
      </c>
      <c r="K51" s="26"/>
    </row>
    <row r="52" spans="1:11" s="12" customFormat="1" ht="7.5" customHeight="1" x14ac:dyDescent="0.3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</row>
    <row r="53" spans="1:11" s="12" customFormat="1" ht="7.5" customHeight="1" x14ac:dyDescent="0.3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</row>
    <row r="54" spans="1:11" s="12" customFormat="1" ht="7.5" customHeight="1" x14ac:dyDescent="0.3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</row>
    <row r="55" spans="1:11" s="12" customFormat="1" ht="7.5" customHeight="1" x14ac:dyDescent="0.3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</row>
    <row r="56" spans="1:11" ht="23.25" x14ac:dyDescent="0.35">
      <c r="A56" s="47" t="s">
        <v>12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</row>
    <row r="57" spans="1:11" ht="23.25" customHeight="1" x14ac:dyDescent="0.35">
      <c r="A57" s="9" t="s">
        <v>19</v>
      </c>
      <c r="B57" s="3"/>
      <c r="C57" s="3"/>
      <c r="D57" s="3"/>
      <c r="E57" s="3"/>
      <c r="F57" s="3"/>
      <c r="G57" s="3"/>
      <c r="H57" s="3"/>
      <c r="I57" s="3"/>
      <c r="J57" s="3"/>
      <c r="K57" s="13"/>
    </row>
    <row r="58" spans="1:11" ht="24" customHeight="1" x14ac:dyDescent="0.35">
      <c r="A58" s="50" t="s">
        <v>16</v>
      </c>
      <c r="B58" s="50" t="s">
        <v>1</v>
      </c>
      <c r="C58" s="39" t="s">
        <v>18</v>
      </c>
      <c r="D58" s="40"/>
      <c r="E58" s="40"/>
      <c r="F58" s="40"/>
      <c r="G58" s="40"/>
      <c r="H58" s="40"/>
      <c r="I58" s="40"/>
      <c r="J58" s="41" t="s">
        <v>17</v>
      </c>
      <c r="K58" s="45" t="s">
        <v>26</v>
      </c>
    </row>
    <row r="59" spans="1:11" ht="41.1" customHeight="1" x14ac:dyDescent="0.35">
      <c r="A59" s="51"/>
      <c r="B59" s="50"/>
      <c r="C59" s="32">
        <v>2553</v>
      </c>
      <c r="D59" s="32">
        <v>2554</v>
      </c>
      <c r="E59" s="33">
        <v>2555</v>
      </c>
      <c r="F59" s="33">
        <v>2556</v>
      </c>
      <c r="G59" s="33">
        <v>2557</v>
      </c>
      <c r="H59" s="33">
        <v>2558</v>
      </c>
      <c r="I59" s="33">
        <v>2559</v>
      </c>
      <c r="J59" s="42"/>
      <c r="K59" s="46"/>
    </row>
    <row r="60" spans="1:11" ht="19.5" customHeight="1" x14ac:dyDescent="0.35">
      <c r="A60" s="5">
        <v>2553</v>
      </c>
      <c r="B60" s="5">
        <v>28</v>
      </c>
      <c r="C60" s="5">
        <v>22</v>
      </c>
      <c r="D60" s="6">
        <v>11</v>
      </c>
      <c r="E60" s="6">
        <v>11</v>
      </c>
      <c r="F60" s="25">
        <f>B60-J60</f>
        <v>11</v>
      </c>
      <c r="G60" s="6">
        <v>4</v>
      </c>
      <c r="H60" s="6">
        <v>1</v>
      </c>
      <c r="I60" s="6">
        <v>0</v>
      </c>
      <c r="J60" s="10">
        <v>17</v>
      </c>
      <c r="K60" s="19">
        <f>F60/B60*100</f>
        <v>39.285714285714285</v>
      </c>
    </row>
    <row r="61" spans="1:11" ht="19.5" customHeight="1" x14ac:dyDescent="0.35">
      <c r="A61" s="5">
        <v>2554</v>
      </c>
      <c r="B61" s="5">
        <v>27</v>
      </c>
      <c r="C61" s="5"/>
      <c r="D61" s="6">
        <v>18</v>
      </c>
      <c r="E61" s="6">
        <v>20</v>
      </c>
      <c r="F61" s="6">
        <v>17</v>
      </c>
      <c r="G61" s="25">
        <f>B61-J61</f>
        <v>17</v>
      </c>
      <c r="H61" s="6">
        <v>6</v>
      </c>
      <c r="I61" s="6">
        <v>2</v>
      </c>
      <c r="J61" s="10">
        <v>10</v>
      </c>
      <c r="K61" s="19">
        <f>G61/B61*100</f>
        <v>62.962962962962962</v>
      </c>
    </row>
    <row r="62" spans="1:11" ht="19.5" customHeight="1" x14ac:dyDescent="0.35">
      <c r="A62" s="5">
        <v>2555</v>
      </c>
      <c r="B62" s="5">
        <v>28</v>
      </c>
      <c r="C62" s="5"/>
      <c r="D62" s="6"/>
      <c r="E62" s="6">
        <v>22</v>
      </c>
      <c r="F62" s="6">
        <v>18</v>
      </c>
      <c r="G62" s="6">
        <v>17</v>
      </c>
      <c r="H62" s="25">
        <f>B62-J62</f>
        <v>15</v>
      </c>
      <c r="I62" s="6">
        <v>2</v>
      </c>
      <c r="J62" s="10">
        <v>13</v>
      </c>
      <c r="K62" s="19">
        <f>H62/B62*100</f>
        <v>53.571428571428569</v>
      </c>
    </row>
    <row r="63" spans="1:11" ht="19.5" customHeight="1" x14ac:dyDescent="0.35">
      <c r="A63" s="5">
        <v>2556</v>
      </c>
      <c r="B63" s="5"/>
      <c r="C63" s="5"/>
      <c r="D63" s="6"/>
      <c r="E63" s="6"/>
      <c r="F63" s="6"/>
      <c r="G63" s="6"/>
      <c r="H63" s="6"/>
      <c r="I63" s="6"/>
      <c r="J63" s="10"/>
      <c r="K63" s="19"/>
    </row>
    <row r="64" spans="1:11" ht="19.5" customHeight="1" x14ac:dyDescent="0.35">
      <c r="A64" s="5">
        <v>2557</v>
      </c>
      <c r="B64" s="5">
        <v>22</v>
      </c>
      <c r="C64" s="5"/>
      <c r="D64" s="6"/>
      <c r="E64" s="6"/>
      <c r="F64" s="6"/>
      <c r="G64" s="6">
        <v>19</v>
      </c>
      <c r="H64" s="6">
        <v>15</v>
      </c>
      <c r="I64" s="25">
        <f>B64-J64</f>
        <v>15</v>
      </c>
      <c r="J64" s="10">
        <v>7</v>
      </c>
      <c r="K64" s="19">
        <f>I64/B64*100</f>
        <v>68.181818181818173</v>
      </c>
    </row>
    <row r="65" spans="1:11" ht="19.5" customHeight="1" x14ac:dyDescent="0.35">
      <c r="A65" s="5">
        <v>2558</v>
      </c>
      <c r="B65" s="5">
        <v>24</v>
      </c>
      <c r="C65" s="5"/>
      <c r="D65" s="6"/>
      <c r="E65" s="6"/>
      <c r="F65" s="6"/>
      <c r="G65" s="6"/>
      <c r="H65" s="6">
        <v>22</v>
      </c>
      <c r="I65" s="25">
        <f>B65-J65</f>
        <v>20</v>
      </c>
      <c r="J65" s="10">
        <v>4</v>
      </c>
      <c r="K65" s="19">
        <f>I65/B65*100</f>
        <v>83.333333333333343</v>
      </c>
    </row>
    <row r="66" spans="1:11" ht="19.5" customHeight="1" x14ac:dyDescent="0.35">
      <c r="A66" s="5">
        <v>2559</v>
      </c>
      <c r="B66" s="5">
        <v>24</v>
      </c>
      <c r="C66" s="5"/>
      <c r="D66" s="6"/>
      <c r="E66" s="6"/>
      <c r="F66" s="6"/>
      <c r="G66" s="6"/>
      <c r="H66" s="6"/>
      <c r="I66" s="25">
        <f>B66-J66</f>
        <v>22</v>
      </c>
      <c r="J66" s="10">
        <v>2</v>
      </c>
      <c r="K66" s="19">
        <f>I66/B66*100</f>
        <v>91.666666666666657</v>
      </c>
    </row>
    <row r="67" spans="1:11" ht="19.5" customHeight="1" x14ac:dyDescent="0.35">
      <c r="A67" s="7" t="s">
        <v>0</v>
      </c>
      <c r="B67" s="7">
        <f t="shared" ref="B67:J67" si="5">SUM(B60:B66)</f>
        <v>153</v>
      </c>
      <c r="C67" s="7">
        <f t="shared" si="5"/>
        <v>22</v>
      </c>
      <c r="D67" s="7">
        <f t="shared" si="5"/>
        <v>29</v>
      </c>
      <c r="E67" s="7">
        <f t="shared" si="5"/>
        <v>53</v>
      </c>
      <c r="F67" s="7">
        <f t="shared" si="5"/>
        <v>46</v>
      </c>
      <c r="G67" s="7">
        <f t="shared" si="5"/>
        <v>57</v>
      </c>
      <c r="H67" s="7">
        <f t="shared" si="5"/>
        <v>59</v>
      </c>
      <c r="I67" s="7">
        <f t="shared" si="5"/>
        <v>61</v>
      </c>
      <c r="J67" s="7">
        <f t="shared" si="5"/>
        <v>53</v>
      </c>
      <c r="K67" s="26"/>
    </row>
    <row r="68" spans="1:11" s="4" customFormat="1" ht="21.75" customHeight="1" x14ac:dyDescent="0.4">
      <c r="A68" s="1"/>
      <c r="B68" s="1"/>
      <c r="C68" s="1"/>
      <c r="D68" s="1"/>
      <c r="E68" s="1"/>
      <c r="F68" s="1"/>
      <c r="G68" s="1"/>
      <c r="H68" s="1"/>
      <c r="I68" s="1"/>
      <c r="J68" s="2"/>
      <c r="K68" s="2"/>
    </row>
    <row r="69" spans="1:11" ht="23.25" customHeight="1" x14ac:dyDescent="0.35">
      <c r="A69" s="9" t="s">
        <v>20</v>
      </c>
      <c r="B69" s="3"/>
      <c r="C69" s="3"/>
      <c r="D69" s="3"/>
      <c r="E69" s="3"/>
      <c r="F69" s="3"/>
      <c r="G69" s="3"/>
      <c r="H69" s="3"/>
      <c r="I69" s="3"/>
      <c r="J69" s="3"/>
      <c r="K69" s="15"/>
    </row>
    <row r="70" spans="1:11" ht="24" customHeight="1" x14ac:dyDescent="0.35">
      <c r="A70" s="43" t="s">
        <v>16</v>
      </c>
      <c r="B70" s="43" t="s">
        <v>1</v>
      </c>
      <c r="C70" s="37" t="s">
        <v>21</v>
      </c>
      <c r="D70" s="38"/>
      <c r="E70" s="38"/>
      <c r="F70" s="38"/>
      <c r="G70" s="38"/>
      <c r="H70" s="38"/>
      <c r="I70" s="38"/>
      <c r="J70" s="52" t="s">
        <v>22</v>
      </c>
      <c r="K70" s="35" t="s">
        <v>24</v>
      </c>
    </row>
    <row r="71" spans="1:11" ht="41.1" customHeight="1" x14ac:dyDescent="0.35">
      <c r="A71" s="44"/>
      <c r="B71" s="43"/>
      <c r="C71" s="30">
        <v>2553</v>
      </c>
      <c r="D71" s="30">
        <v>2554</v>
      </c>
      <c r="E71" s="31">
        <v>2555</v>
      </c>
      <c r="F71" s="31">
        <v>2556</v>
      </c>
      <c r="G71" s="31">
        <v>2557</v>
      </c>
      <c r="H71" s="31">
        <v>2558</v>
      </c>
      <c r="I71" s="31">
        <v>2559</v>
      </c>
      <c r="J71" s="53"/>
      <c r="K71" s="36"/>
    </row>
    <row r="72" spans="1:11" ht="19.5" customHeight="1" x14ac:dyDescent="0.35">
      <c r="A72" s="5">
        <v>2553</v>
      </c>
      <c r="B72" s="5">
        <v>28</v>
      </c>
      <c r="C72" s="5"/>
      <c r="D72" s="6"/>
      <c r="E72" s="6"/>
      <c r="F72" s="25">
        <v>4</v>
      </c>
      <c r="G72" s="6">
        <v>2</v>
      </c>
      <c r="H72" s="6">
        <v>3</v>
      </c>
      <c r="I72" s="6">
        <v>2</v>
      </c>
      <c r="J72" s="10">
        <v>4</v>
      </c>
      <c r="K72" s="19">
        <f>J72*100/B72</f>
        <v>14.285714285714286</v>
      </c>
    </row>
    <row r="73" spans="1:11" ht="19.5" customHeight="1" x14ac:dyDescent="0.35">
      <c r="A73" s="5">
        <v>2554</v>
      </c>
      <c r="B73" s="5">
        <v>27</v>
      </c>
      <c r="C73" s="5"/>
      <c r="D73" s="6"/>
      <c r="E73" s="6"/>
      <c r="F73" s="6"/>
      <c r="G73" s="25">
        <v>9</v>
      </c>
      <c r="H73" s="6">
        <v>5</v>
      </c>
      <c r="I73" s="6">
        <v>1</v>
      </c>
      <c r="J73" s="10">
        <v>9</v>
      </c>
      <c r="K73" s="19">
        <f>J73*100/B73</f>
        <v>33.333333333333336</v>
      </c>
    </row>
    <row r="74" spans="1:11" ht="19.5" customHeight="1" x14ac:dyDescent="0.35">
      <c r="A74" s="5">
        <v>2555</v>
      </c>
      <c r="B74" s="5">
        <v>28</v>
      </c>
      <c r="C74" s="5"/>
      <c r="D74" s="6"/>
      <c r="E74" s="6"/>
      <c r="F74" s="6"/>
      <c r="G74" s="6"/>
      <c r="H74" s="25">
        <v>0</v>
      </c>
      <c r="I74" s="6">
        <v>13</v>
      </c>
      <c r="J74" s="10">
        <v>0</v>
      </c>
      <c r="K74" s="19">
        <f>J74*100/B74</f>
        <v>0</v>
      </c>
    </row>
    <row r="75" spans="1:11" ht="19.5" customHeight="1" x14ac:dyDescent="0.35">
      <c r="A75" s="5">
        <v>2556</v>
      </c>
      <c r="B75" s="5"/>
      <c r="C75" s="5"/>
      <c r="D75" s="6"/>
      <c r="E75" s="6"/>
      <c r="F75" s="6"/>
      <c r="G75" s="6"/>
      <c r="H75" s="6"/>
      <c r="I75" s="6"/>
      <c r="J75" s="10"/>
      <c r="K75" s="19"/>
    </row>
    <row r="76" spans="1:11" ht="19.5" customHeight="1" x14ac:dyDescent="0.35">
      <c r="A76" s="5">
        <v>2557</v>
      </c>
      <c r="B76" s="5">
        <v>22</v>
      </c>
      <c r="C76" s="5"/>
      <c r="D76" s="6"/>
      <c r="E76" s="6"/>
      <c r="F76" s="6"/>
      <c r="G76" s="6"/>
      <c r="H76" s="6"/>
      <c r="I76" s="6"/>
      <c r="J76" s="10"/>
      <c r="K76" s="19">
        <f>J76*100/B76</f>
        <v>0</v>
      </c>
    </row>
    <row r="77" spans="1:11" ht="19.5" customHeight="1" x14ac:dyDescent="0.35">
      <c r="A77" s="5">
        <v>2558</v>
      </c>
      <c r="B77" s="5">
        <v>24</v>
      </c>
      <c r="C77" s="5"/>
      <c r="D77" s="6"/>
      <c r="E77" s="6"/>
      <c r="F77" s="6"/>
      <c r="G77" s="6"/>
      <c r="H77" s="6"/>
      <c r="I77" s="6"/>
      <c r="J77" s="10"/>
      <c r="K77" s="19">
        <f>J77*100/B77</f>
        <v>0</v>
      </c>
    </row>
    <row r="78" spans="1:11" ht="19.5" customHeight="1" x14ac:dyDescent="0.35">
      <c r="A78" s="5">
        <v>2559</v>
      </c>
      <c r="B78" s="5">
        <v>24</v>
      </c>
      <c r="C78" s="5"/>
      <c r="D78" s="6"/>
      <c r="E78" s="6"/>
      <c r="F78" s="6"/>
      <c r="G78" s="6"/>
      <c r="H78" s="6"/>
      <c r="I78" s="6"/>
      <c r="J78" s="10"/>
      <c r="K78" s="19">
        <f>J78*100/B78</f>
        <v>0</v>
      </c>
    </row>
    <row r="79" spans="1:11" ht="19.5" customHeight="1" x14ac:dyDescent="0.35">
      <c r="A79" s="17" t="s">
        <v>0</v>
      </c>
      <c r="B79" s="17">
        <f>SUM(B72:B78)</f>
        <v>153</v>
      </c>
      <c r="C79" s="17"/>
      <c r="D79" s="17"/>
      <c r="E79" s="17"/>
      <c r="F79" s="17">
        <f>SUM(F72:F78)</f>
        <v>4</v>
      </c>
      <c r="G79" s="17">
        <f>SUM(G72:G78)</f>
        <v>11</v>
      </c>
      <c r="H79" s="17">
        <f>SUM(H72:H78)</f>
        <v>8</v>
      </c>
      <c r="I79" s="17">
        <f>SUM(I72:I78)</f>
        <v>16</v>
      </c>
      <c r="J79" s="17">
        <f>SUM(J72:J78)</f>
        <v>13</v>
      </c>
      <c r="K79" s="26"/>
    </row>
    <row r="80" spans="1:11" s="4" customFormat="1" ht="12" customHeight="1" x14ac:dyDescent="0.4">
      <c r="A80" s="1"/>
      <c r="B80" s="1"/>
      <c r="C80" s="1"/>
      <c r="D80" s="1"/>
      <c r="E80" s="1"/>
      <c r="F80" s="1"/>
      <c r="G80" s="1"/>
      <c r="H80" s="1"/>
      <c r="I80" s="1"/>
      <c r="J80" s="2"/>
      <c r="K80" s="2"/>
    </row>
    <row r="81" spans="1:11" s="4" customFormat="1" ht="12" customHeight="1" x14ac:dyDescent="0.4">
      <c r="A81" s="1"/>
      <c r="B81" s="1"/>
      <c r="C81" s="1"/>
      <c r="D81" s="1"/>
      <c r="E81" s="1"/>
      <c r="F81" s="1"/>
      <c r="G81" s="1"/>
      <c r="H81" s="1"/>
      <c r="I81" s="1"/>
      <c r="J81" s="2"/>
      <c r="K81" s="2"/>
    </row>
    <row r="82" spans="1:11" s="4" customFormat="1" ht="12" customHeight="1" x14ac:dyDescent="0.4">
      <c r="A82" s="1"/>
      <c r="B82" s="1"/>
      <c r="C82" s="1"/>
      <c r="D82" s="1"/>
      <c r="E82" s="1"/>
      <c r="F82" s="1"/>
      <c r="G82" s="1"/>
      <c r="H82" s="1"/>
      <c r="I82" s="1"/>
      <c r="J82" s="2"/>
      <c r="K82" s="2"/>
    </row>
    <row r="83" spans="1:11" ht="23.25" x14ac:dyDescent="0.35">
      <c r="A83" s="49" t="s">
        <v>11</v>
      </c>
      <c r="B83" s="49"/>
      <c r="C83" s="49"/>
      <c r="D83" s="49"/>
      <c r="E83" s="49"/>
      <c r="F83" s="49"/>
      <c r="G83" s="49"/>
      <c r="H83" s="49"/>
      <c r="I83" s="49"/>
      <c r="J83" s="49"/>
      <c r="K83" s="49"/>
    </row>
    <row r="84" spans="1:11" ht="23.25" customHeight="1" x14ac:dyDescent="0.35">
      <c r="A84" s="9" t="s">
        <v>19</v>
      </c>
      <c r="B84" s="3"/>
      <c r="C84" s="3"/>
      <c r="D84" s="3"/>
      <c r="E84" s="3"/>
      <c r="F84" s="3"/>
      <c r="G84" s="3"/>
      <c r="H84" s="3"/>
      <c r="I84" s="3"/>
      <c r="J84" s="3"/>
      <c r="K84" s="8"/>
    </row>
    <row r="85" spans="1:11" ht="24" customHeight="1" x14ac:dyDescent="0.35">
      <c r="A85" s="50" t="s">
        <v>16</v>
      </c>
      <c r="B85" s="50" t="s">
        <v>1</v>
      </c>
      <c r="C85" s="39" t="s">
        <v>18</v>
      </c>
      <c r="D85" s="40"/>
      <c r="E85" s="40"/>
      <c r="F85" s="40"/>
      <c r="G85" s="40"/>
      <c r="H85" s="40"/>
      <c r="I85" s="40"/>
      <c r="J85" s="41" t="s">
        <v>17</v>
      </c>
      <c r="K85" s="45" t="s">
        <v>26</v>
      </c>
    </row>
    <row r="86" spans="1:11" ht="41.1" customHeight="1" x14ac:dyDescent="0.35">
      <c r="A86" s="51"/>
      <c r="B86" s="50"/>
      <c r="C86" s="32">
        <v>2553</v>
      </c>
      <c r="D86" s="32">
        <v>2554</v>
      </c>
      <c r="E86" s="33">
        <v>2555</v>
      </c>
      <c r="F86" s="33">
        <v>2556</v>
      </c>
      <c r="G86" s="33">
        <v>2557</v>
      </c>
      <c r="H86" s="33">
        <v>2558</v>
      </c>
      <c r="I86" s="33">
        <v>2559</v>
      </c>
      <c r="J86" s="42"/>
      <c r="K86" s="46"/>
    </row>
    <row r="87" spans="1:11" ht="19.5" customHeight="1" x14ac:dyDescent="0.35">
      <c r="A87" s="5">
        <v>2553</v>
      </c>
      <c r="B87" s="5">
        <v>19</v>
      </c>
      <c r="C87" s="5">
        <v>11</v>
      </c>
      <c r="D87" s="6">
        <v>10</v>
      </c>
      <c r="E87" s="6">
        <v>15</v>
      </c>
      <c r="F87" s="25">
        <f>B87-J87</f>
        <v>15</v>
      </c>
      <c r="G87" s="6">
        <v>0</v>
      </c>
      <c r="H87" s="6">
        <v>0</v>
      </c>
      <c r="I87" s="6">
        <v>0</v>
      </c>
      <c r="J87" s="10">
        <v>4</v>
      </c>
      <c r="K87" s="19">
        <f>F87/B87*100</f>
        <v>78.94736842105263</v>
      </c>
    </row>
    <row r="88" spans="1:11" ht="19.5" customHeight="1" x14ac:dyDescent="0.35">
      <c r="A88" s="5">
        <v>2554</v>
      </c>
      <c r="B88" s="5">
        <v>20</v>
      </c>
      <c r="C88" s="5"/>
      <c r="D88" s="6">
        <v>16</v>
      </c>
      <c r="E88" s="6">
        <v>16</v>
      </c>
      <c r="F88" s="6">
        <v>16</v>
      </c>
      <c r="G88" s="25">
        <v>6</v>
      </c>
      <c r="H88" s="6">
        <v>2</v>
      </c>
      <c r="I88" s="6">
        <v>0</v>
      </c>
      <c r="J88" s="10">
        <v>14</v>
      </c>
      <c r="K88" s="19">
        <f>G88/B88*100</f>
        <v>30</v>
      </c>
    </row>
    <row r="89" spans="1:11" ht="19.5" customHeight="1" x14ac:dyDescent="0.35">
      <c r="A89" s="5">
        <v>2555</v>
      </c>
      <c r="B89" s="5">
        <v>27</v>
      </c>
      <c r="C89" s="5"/>
      <c r="D89" s="6"/>
      <c r="E89" s="6">
        <v>25</v>
      </c>
      <c r="F89" s="6">
        <v>24</v>
      </c>
      <c r="G89" s="6">
        <v>24</v>
      </c>
      <c r="H89" s="25">
        <f>B89-J89</f>
        <v>23</v>
      </c>
      <c r="I89" s="6">
        <v>0</v>
      </c>
      <c r="J89" s="10">
        <v>4</v>
      </c>
      <c r="K89" s="19">
        <f>H89/B89*100</f>
        <v>85.18518518518519</v>
      </c>
    </row>
    <row r="90" spans="1:11" ht="19.5" customHeight="1" x14ac:dyDescent="0.35">
      <c r="A90" s="5">
        <v>2556</v>
      </c>
      <c r="B90" s="5">
        <v>33</v>
      </c>
      <c r="C90" s="5"/>
      <c r="D90" s="6"/>
      <c r="E90" s="6"/>
      <c r="F90" s="6">
        <v>33</v>
      </c>
      <c r="G90" s="6">
        <v>30</v>
      </c>
      <c r="H90" s="6">
        <v>29</v>
      </c>
      <c r="I90" s="25">
        <f>B90-J90</f>
        <v>29</v>
      </c>
      <c r="J90" s="10">
        <v>4</v>
      </c>
      <c r="K90" s="19">
        <f>I90/B90*100</f>
        <v>87.878787878787875</v>
      </c>
    </row>
    <row r="91" spans="1:11" ht="19.5" customHeight="1" x14ac:dyDescent="0.35">
      <c r="A91" s="5">
        <v>2557</v>
      </c>
      <c r="B91" s="5">
        <v>41</v>
      </c>
      <c r="C91" s="5"/>
      <c r="D91" s="6"/>
      <c r="E91" s="6"/>
      <c r="F91" s="6"/>
      <c r="G91" s="6">
        <v>34</v>
      </c>
      <c r="H91" s="6">
        <v>32</v>
      </c>
      <c r="I91" s="25">
        <f>B91-J91</f>
        <v>32</v>
      </c>
      <c r="J91" s="10">
        <v>9</v>
      </c>
      <c r="K91" s="19">
        <f>I91/B91*100</f>
        <v>78.048780487804876</v>
      </c>
    </row>
    <row r="92" spans="1:11" ht="19.5" customHeight="1" x14ac:dyDescent="0.35">
      <c r="A92" s="5">
        <v>2558</v>
      </c>
      <c r="B92" s="5">
        <v>42</v>
      </c>
      <c r="C92" s="5"/>
      <c r="D92" s="6"/>
      <c r="E92" s="6"/>
      <c r="F92" s="6"/>
      <c r="G92" s="6"/>
      <c r="H92" s="6">
        <v>38</v>
      </c>
      <c r="I92" s="25">
        <f>B92-J92</f>
        <v>35</v>
      </c>
      <c r="J92" s="10">
        <v>7</v>
      </c>
      <c r="K92" s="19">
        <f>I92/B92*100</f>
        <v>83.333333333333343</v>
      </c>
    </row>
    <row r="93" spans="1:11" ht="19.5" customHeight="1" x14ac:dyDescent="0.35">
      <c r="A93" s="5">
        <v>2559</v>
      </c>
      <c r="B93" s="5">
        <v>23</v>
      </c>
      <c r="C93" s="5"/>
      <c r="D93" s="6"/>
      <c r="E93" s="6"/>
      <c r="F93" s="6"/>
      <c r="G93" s="6"/>
      <c r="H93" s="6"/>
      <c r="I93" s="25">
        <f>B93-J93</f>
        <v>23</v>
      </c>
      <c r="J93" s="10">
        <v>0</v>
      </c>
      <c r="K93" s="26">
        <f>I93/B93*100</f>
        <v>100</v>
      </c>
    </row>
    <row r="94" spans="1:11" ht="19.5" customHeight="1" x14ac:dyDescent="0.35">
      <c r="A94" s="7" t="s">
        <v>0</v>
      </c>
      <c r="B94" s="7">
        <f t="shared" ref="B94:J94" si="6">SUM(B87:B93)</f>
        <v>205</v>
      </c>
      <c r="C94" s="7">
        <f t="shared" si="6"/>
        <v>11</v>
      </c>
      <c r="D94" s="7">
        <f t="shared" si="6"/>
        <v>26</v>
      </c>
      <c r="E94" s="7">
        <f t="shared" si="6"/>
        <v>56</v>
      </c>
      <c r="F94" s="7">
        <f t="shared" si="6"/>
        <v>88</v>
      </c>
      <c r="G94" s="7">
        <f t="shared" si="6"/>
        <v>94</v>
      </c>
      <c r="H94" s="7">
        <f t="shared" si="6"/>
        <v>124</v>
      </c>
      <c r="I94" s="7">
        <f t="shared" si="6"/>
        <v>119</v>
      </c>
      <c r="J94" s="7">
        <f t="shared" si="6"/>
        <v>42</v>
      </c>
      <c r="K94" s="20"/>
    </row>
    <row r="95" spans="1:11" s="12" customFormat="1" ht="18.75" customHeight="1" x14ac:dyDescent="0.3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</row>
    <row r="96" spans="1:11" ht="23.25" customHeight="1" x14ac:dyDescent="0.35">
      <c r="A96" s="9" t="s">
        <v>20</v>
      </c>
      <c r="B96" s="3"/>
      <c r="C96" s="3"/>
      <c r="D96" s="3"/>
      <c r="E96" s="3"/>
      <c r="F96" s="3"/>
      <c r="G96" s="3"/>
      <c r="H96" s="3"/>
      <c r="I96" s="3"/>
      <c r="J96" s="3"/>
      <c r="K96" s="15"/>
    </row>
    <row r="97" spans="1:11" ht="24" customHeight="1" x14ac:dyDescent="0.35">
      <c r="A97" s="43" t="s">
        <v>16</v>
      </c>
      <c r="B97" s="43" t="s">
        <v>1</v>
      </c>
      <c r="C97" s="37" t="s">
        <v>21</v>
      </c>
      <c r="D97" s="38"/>
      <c r="E97" s="38"/>
      <c r="F97" s="38"/>
      <c r="G97" s="38"/>
      <c r="H97" s="38"/>
      <c r="I97" s="38"/>
      <c r="J97" s="52" t="s">
        <v>22</v>
      </c>
      <c r="K97" s="35" t="s">
        <v>24</v>
      </c>
    </row>
    <row r="98" spans="1:11" ht="41.1" customHeight="1" x14ac:dyDescent="0.35">
      <c r="A98" s="44"/>
      <c r="B98" s="43"/>
      <c r="C98" s="30">
        <v>2553</v>
      </c>
      <c r="D98" s="30">
        <v>2554</v>
      </c>
      <c r="E98" s="31">
        <v>2555</v>
      </c>
      <c r="F98" s="31">
        <v>2556</v>
      </c>
      <c r="G98" s="31">
        <v>2557</v>
      </c>
      <c r="H98" s="31">
        <v>2558</v>
      </c>
      <c r="I98" s="31">
        <v>2559</v>
      </c>
      <c r="J98" s="53"/>
      <c r="K98" s="36"/>
    </row>
    <row r="99" spans="1:11" ht="19.5" customHeight="1" x14ac:dyDescent="0.35">
      <c r="A99" s="5">
        <v>2553</v>
      </c>
      <c r="B99" s="5">
        <v>19</v>
      </c>
      <c r="C99" s="5"/>
      <c r="D99" s="6"/>
      <c r="E99" s="6"/>
      <c r="F99" s="25">
        <v>10</v>
      </c>
      <c r="G99" s="6">
        <v>5</v>
      </c>
      <c r="H99" s="6">
        <v>0</v>
      </c>
      <c r="I99" s="6">
        <v>0</v>
      </c>
      <c r="J99" s="10">
        <v>10</v>
      </c>
      <c r="K99" s="19">
        <f t="shared" ref="K99:K106" si="7">J99*100/B99</f>
        <v>52.631578947368418</v>
      </c>
    </row>
    <row r="100" spans="1:11" ht="19.5" customHeight="1" x14ac:dyDescent="0.35">
      <c r="A100" s="5">
        <v>2554</v>
      </c>
      <c r="B100" s="5">
        <v>20</v>
      </c>
      <c r="C100" s="5"/>
      <c r="D100" s="6"/>
      <c r="E100" s="6"/>
      <c r="F100" s="6"/>
      <c r="G100" s="25">
        <v>4</v>
      </c>
      <c r="H100" s="6">
        <v>0</v>
      </c>
      <c r="I100" s="6">
        <v>2</v>
      </c>
      <c r="J100" s="10">
        <v>4</v>
      </c>
      <c r="K100" s="19">
        <f t="shared" si="7"/>
        <v>20</v>
      </c>
    </row>
    <row r="101" spans="1:11" ht="19.5" customHeight="1" x14ac:dyDescent="0.35">
      <c r="A101" s="5">
        <v>2555</v>
      </c>
      <c r="B101" s="5">
        <v>27</v>
      </c>
      <c r="C101" s="5"/>
      <c r="D101" s="6"/>
      <c r="E101" s="6"/>
      <c r="F101" s="6"/>
      <c r="G101" s="6"/>
      <c r="H101" s="25">
        <v>0</v>
      </c>
      <c r="I101" s="6">
        <v>22</v>
      </c>
      <c r="J101" s="10">
        <v>0</v>
      </c>
      <c r="K101" s="19">
        <f t="shared" si="7"/>
        <v>0</v>
      </c>
    </row>
    <row r="102" spans="1:11" ht="19.5" customHeight="1" x14ac:dyDescent="0.35">
      <c r="A102" s="5">
        <v>2556</v>
      </c>
      <c r="B102" s="5">
        <v>33</v>
      </c>
      <c r="C102" s="5"/>
      <c r="D102" s="6"/>
      <c r="E102" s="6"/>
      <c r="F102" s="6"/>
      <c r="G102" s="6"/>
      <c r="H102" s="6"/>
      <c r="I102" s="25">
        <v>22</v>
      </c>
      <c r="J102" s="10">
        <v>22</v>
      </c>
      <c r="K102" s="19">
        <f t="shared" si="7"/>
        <v>66.666666666666671</v>
      </c>
    </row>
    <row r="103" spans="1:11" ht="19.5" customHeight="1" x14ac:dyDescent="0.35">
      <c r="A103" s="5">
        <v>2557</v>
      </c>
      <c r="B103" s="5">
        <v>41</v>
      </c>
      <c r="C103" s="5"/>
      <c r="D103" s="6"/>
      <c r="E103" s="6"/>
      <c r="F103" s="6"/>
      <c r="G103" s="6"/>
      <c r="H103" s="6"/>
      <c r="I103" s="6"/>
      <c r="J103" s="10"/>
      <c r="K103" s="19">
        <f t="shared" si="7"/>
        <v>0</v>
      </c>
    </row>
    <row r="104" spans="1:11" ht="19.5" customHeight="1" x14ac:dyDescent="0.35">
      <c r="A104" s="5">
        <v>2558</v>
      </c>
      <c r="B104" s="5">
        <v>42</v>
      </c>
      <c r="C104" s="5"/>
      <c r="D104" s="6"/>
      <c r="E104" s="6"/>
      <c r="F104" s="6"/>
      <c r="G104" s="6"/>
      <c r="H104" s="6"/>
      <c r="I104" s="6"/>
      <c r="J104" s="10"/>
      <c r="K104" s="19">
        <f t="shared" si="7"/>
        <v>0</v>
      </c>
    </row>
    <row r="105" spans="1:11" ht="19.5" customHeight="1" x14ac:dyDescent="0.35">
      <c r="A105" s="5">
        <v>2559</v>
      </c>
      <c r="B105" s="5">
        <v>23</v>
      </c>
      <c r="C105" s="5"/>
      <c r="D105" s="6"/>
      <c r="E105" s="6"/>
      <c r="F105" s="6"/>
      <c r="G105" s="6"/>
      <c r="H105" s="6"/>
      <c r="I105" s="6"/>
      <c r="J105" s="10"/>
      <c r="K105" s="19">
        <f t="shared" si="7"/>
        <v>0</v>
      </c>
    </row>
    <row r="106" spans="1:11" ht="19.5" customHeight="1" x14ac:dyDescent="0.35">
      <c r="A106" s="17" t="s">
        <v>0</v>
      </c>
      <c r="B106" s="17">
        <f>SUM(B99:B105)</f>
        <v>205</v>
      </c>
      <c r="C106" s="17"/>
      <c r="D106" s="17"/>
      <c r="E106" s="17"/>
      <c r="F106" s="17">
        <f>SUM(F99:F105)</f>
        <v>10</v>
      </c>
      <c r="G106" s="17">
        <f>SUM(G99:G105)</f>
        <v>9</v>
      </c>
      <c r="H106" s="17">
        <f>SUM(H99:H105)</f>
        <v>0</v>
      </c>
      <c r="I106" s="17">
        <f>SUM(I99:I105)</f>
        <v>46</v>
      </c>
      <c r="J106" s="17">
        <f>SUM(J99:J105)</f>
        <v>36</v>
      </c>
      <c r="K106" s="21">
        <f t="shared" si="7"/>
        <v>17.560975609756099</v>
      </c>
    </row>
    <row r="107" spans="1:11" s="12" customFormat="1" ht="19.5" customHeight="1" x14ac:dyDescent="0.3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</row>
    <row r="108" spans="1:11" s="12" customFormat="1" ht="19.5" customHeight="1" x14ac:dyDescent="0.3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</row>
    <row r="109" spans="1:11" ht="24" customHeight="1" x14ac:dyDescent="0.35">
      <c r="A109" s="47" t="s">
        <v>10</v>
      </c>
      <c r="B109" s="47"/>
      <c r="C109" s="47"/>
      <c r="D109" s="47"/>
      <c r="E109" s="47"/>
      <c r="F109" s="47"/>
      <c r="G109" s="47"/>
      <c r="H109" s="47"/>
      <c r="I109" s="47"/>
      <c r="J109" s="47"/>
      <c r="K109" s="47"/>
    </row>
    <row r="110" spans="1:11" ht="21.75" customHeight="1" x14ac:dyDescent="0.35">
      <c r="A110" s="9" t="s">
        <v>19</v>
      </c>
      <c r="B110" s="3"/>
      <c r="C110" s="3"/>
      <c r="D110" s="3"/>
      <c r="E110" s="3"/>
      <c r="F110" s="3"/>
      <c r="G110" s="3"/>
      <c r="H110" s="3"/>
      <c r="I110" s="3"/>
      <c r="J110" s="3"/>
      <c r="K110" s="8"/>
    </row>
    <row r="111" spans="1:11" ht="24" customHeight="1" x14ac:dyDescent="0.35">
      <c r="A111" s="50" t="s">
        <v>16</v>
      </c>
      <c r="B111" s="50" t="s">
        <v>1</v>
      </c>
      <c r="C111" s="39" t="s">
        <v>18</v>
      </c>
      <c r="D111" s="40"/>
      <c r="E111" s="40"/>
      <c r="F111" s="40"/>
      <c r="G111" s="40"/>
      <c r="H111" s="40"/>
      <c r="I111" s="40"/>
      <c r="J111" s="41" t="s">
        <v>17</v>
      </c>
      <c r="K111" s="45" t="s">
        <v>26</v>
      </c>
    </row>
    <row r="112" spans="1:11" ht="41.1" customHeight="1" x14ac:dyDescent="0.35">
      <c r="A112" s="51"/>
      <c r="B112" s="50"/>
      <c r="C112" s="32">
        <v>2553</v>
      </c>
      <c r="D112" s="32">
        <v>2554</v>
      </c>
      <c r="E112" s="33">
        <v>2555</v>
      </c>
      <c r="F112" s="33">
        <v>2556</v>
      </c>
      <c r="G112" s="33">
        <v>2557</v>
      </c>
      <c r="H112" s="33">
        <v>2558</v>
      </c>
      <c r="I112" s="33">
        <v>2559</v>
      </c>
      <c r="J112" s="42"/>
      <c r="K112" s="46"/>
    </row>
    <row r="113" spans="1:11" ht="19.5" customHeight="1" x14ac:dyDescent="0.35">
      <c r="A113" s="5">
        <v>2553</v>
      </c>
      <c r="B113" s="5">
        <v>25</v>
      </c>
      <c r="C113" s="5">
        <v>19</v>
      </c>
      <c r="D113" s="6">
        <v>14</v>
      </c>
      <c r="E113" s="6">
        <v>15</v>
      </c>
      <c r="F113" s="25">
        <f>B113-J113</f>
        <v>15</v>
      </c>
      <c r="G113" s="6">
        <v>0</v>
      </c>
      <c r="H113" s="6">
        <v>0</v>
      </c>
      <c r="I113" s="6">
        <v>0</v>
      </c>
      <c r="J113" s="10">
        <v>10</v>
      </c>
      <c r="K113" s="19">
        <f>F113/B113*100</f>
        <v>60</v>
      </c>
    </row>
    <row r="114" spans="1:11" ht="19.5" customHeight="1" x14ac:dyDescent="0.35">
      <c r="A114" s="5">
        <v>2554</v>
      </c>
      <c r="B114" s="5">
        <v>31</v>
      </c>
      <c r="C114" s="5"/>
      <c r="D114" s="6">
        <v>29</v>
      </c>
      <c r="E114" s="6">
        <v>26</v>
      </c>
      <c r="F114" s="6">
        <v>22</v>
      </c>
      <c r="G114" s="25">
        <f>B114-J114</f>
        <v>23</v>
      </c>
      <c r="H114" s="6">
        <v>1</v>
      </c>
      <c r="I114" s="6">
        <v>1</v>
      </c>
      <c r="J114" s="10">
        <v>8</v>
      </c>
      <c r="K114" s="19">
        <f>G114/B114*100</f>
        <v>74.193548387096769</v>
      </c>
    </row>
    <row r="115" spans="1:11" ht="19.5" customHeight="1" x14ac:dyDescent="0.35">
      <c r="A115" s="5">
        <v>2555</v>
      </c>
      <c r="B115" s="5">
        <v>32</v>
      </c>
      <c r="C115" s="5"/>
      <c r="D115" s="6"/>
      <c r="E115" s="6">
        <v>29</v>
      </c>
      <c r="F115" s="6">
        <v>27</v>
      </c>
      <c r="G115" s="6">
        <v>26</v>
      </c>
      <c r="H115" s="25">
        <f>B115-J115</f>
        <v>27</v>
      </c>
      <c r="I115" s="6">
        <v>0</v>
      </c>
      <c r="J115" s="10">
        <v>5</v>
      </c>
      <c r="K115" s="19">
        <f>H115/B115*100</f>
        <v>84.375</v>
      </c>
    </row>
    <row r="116" spans="1:11" ht="19.5" customHeight="1" x14ac:dyDescent="0.35">
      <c r="A116" s="5">
        <v>2556</v>
      </c>
      <c r="B116" s="5">
        <v>30</v>
      </c>
      <c r="C116" s="5"/>
      <c r="D116" s="6"/>
      <c r="E116" s="6"/>
      <c r="F116" s="6">
        <v>26</v>
      </c>
      <c r="G116" s="6">
        <v>21</v>
      </c>
      <c r="H116" s="6">
        <v>18</v>
      </c>
      <c r="I116" s="25">
        <f>B116-J116</f>
        <v>18</v>
      </c>
      <c r="J116" s="10">
        <v>12</v>
      </c>
      <c r="K116" s="19">
        <f>I116/B116*100</f>
        <v>60</v>
      </c>
    </row>
    <row r="117" spans="1:11" ht="19.5" customHeight="1" x14ac:dyDescent="0.35">
      <c r="A117" s="5">
        <v>2557</v>
      </c>
      <c r="B117" s="5">
        <v>27</v>
      </c>
      <c r="C117" s="5"/>
      <c r="D117" s="6"/>
      <c r="E117" s="6"/>
      <c r="F117" s="6"/>
      <c r="G117" s="6">
        <v>21</v>
      </c>
      <c r="H117" s="6">
        <v>19</v>
      </c>
      <c r="I117" s="25">
        <f>B117-J117</f>
        <v>17</v>
      </c>
      <c r="J117" s="10">
        <v>10</v>
      </c>
      <c r="K117" s="19">
        <f>I117/B117*100</f>
        <v>62.962962962962962</v>
      </c>
    </row>
    <row r="118" spans="1:11" ht="19.5" customHeight="1" x14ac:dyDescent="0.35">
      <c r="A118" s="5">
        <v>2558</v>
      </c>
      <c r="B118" s="5">
        <v>38</v>
      </c>
      <c r="C118" s="5"/>
      <c r="D118" s="6"/>
      <c r="E118" s="6"/>
      <c r="F118" s="6"/>
      <c r="G118" s="6"/>
      <c r="H118" s="6">
        <v>29</v>
      </c>
      <c r="I118" s="25">
        <f>B118-J118</f>
        <v>24</v>
      </c>
      <c r="J118" s="10">
        <v>14</v>
      </c>
      <c r="K118" s="19">
        <f>I118/B118*100</f>
        <v>63.157894736842103</v>
      </c>
    </row>
    <row r="119" spans="1:11" ht="19.5" customHeight="1" x14ac:dyDescent="0.35">
      <c r="A119" s="5">
        <v>2559</v>
      </c>
      <c r="B119" s="5">
        <v>42</v>
      </c>
      <c r="C119" s="5"/>
      <c r="D119" s="6"/>
      <c r="E119" s="6"/>
      <c r="F119" s="6"/>
      <c r="G119" s="6"/>
      <c r="H119" s="6"/>
      <c r="I119" s="25">
        <f>B119-J119</f>
        <v>41</v>
      </c>
      <c r="J119" s="10">
        <v>1</v>
      </c>
      <c r="K119" s="19">
        <f>I119/B119*100</f>
        <v>97.61904761904762</v>
      </c>
    </row>
    <row r="120" spans="1:11" ht="19.5" customHeight="1" x14ac:dyDescent="0.35">
      <c r="A120" s="7" t="s">
        <v>0</v>
      </c>
      <c r="B120" s="7">
        <f t="shared" ref="B120:J120" si="8">SUM(B113:B119)</f>
        <v>225</v>
      </c>
      <c r="C120" s="7">
        <f t="shared" si="8"/>
        <v>19</v>
      </c>
      <c r="D120" s="7">
        <f t="shared" si="8"/>
        <v>43</v>
      </c>
      <c r="E120" s="7">
        <f t="shared" si="8"/>
        <v>70</v>
      </c>
      <c r="F120" s="7">
        <f t="shared" si="8"/>
        <v>90</v>
      </c>
      <c r="G120" s="7">
        <f t="shared" si="8"/>
        <v>91</v>
      </c>
      <c r="H120" s="7">
        <f t="shared" si="8"/>
        <v>94</v>
      </c>
      <c r="I120" s="7">
        <f t="shared" si="8"/>
        <v>101</v>
      </c>
      <c r="J120" s="7">
        <f t="shared" si="8"/>
        <v>60</v>
      </c>
      <c r="K120" s="26"/>
    </row>
    <row r="121" spans="1:11" s="4" customFormat="1" ht="22.5" customHeight="1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2"/>
      <c r="K121" s="2"/>
    </row>
    <row r="122" spans="1:11" ht="23.25" customHeight="1" x14ac:dyDescent="0.35">
      <c r="A122" s="9" t="s">
        <v>20</v>
      </c>
      <c r="B122" s="3"/>
      <c r="C122" s="3"/>
      <c r="D122" s="3"/>
      <c r="E122" s="3"/>
      <c r="F122" s="3"/>
      <c r="G122" s="3"/>
      <c r="H122" s="3"/>
      <c r="I122" s="3"/>
      <c r="J122" s="3"/>
      <c r="K122" s="15"/>
    </row>
    <row r="123" spans="1:11" ht="24" customHeight="1" x14ac:dyDescent="0.35">
      <c r="A123" s="43" t="s">
        <v>16</v>
      </c>
      <c r="B123" s="43" t="s">
        <v>1</v>
      </c>
      <c r="C123" s="37" t="s">
        <v>21</v>
      </c>
      <c r="D123" s="38"/>
      <c r="E123" s="38"/>
      <c r="F123" s="38"/>
      <c r="G123" s="38"/>
      <c r="H123" s="38"/>
      <c r="I123" s="38"/>
      <c r="J123" s="52" t="s">
        <v>22</v>
      </c>
      <c r="K123" s="35" t="s">
        <v>24</v>
      </c>
    </row>
    <row r="124" spans="1:11" ht="41.1" customHeight="1" x14ac:dyDescent="0.35">
      <c r="A124" s="44"/>
      <c r="B124" s="43"/>
      <c r="C124" s="30">
        <v>2553</v>
      </c>
      <c r="D124" s="30">
        <v>2554</v>
      </c>
      <c r="E124" s="31">
        <v>2555</v>
      </c>
      <c r="F124" s="31">
        <v>2556</v>
      </c>
      <c r="G124" s="31">
        <v>2557</v>
      </c>
      <c r="H124" s="31">
        <v>2558</v>
      </c>
      <c r="I124" s="31">
        <v>2559</v>
      </c>
      <c r="J124" s="53"/>
      <c r="K124" s="36"/>
    </row>
    <row r="125" spans="1:11" ht="19.5" customHeight="1" x14ac:dyDescent="0.35">
      <c r="A125" s="5">
        <v>2553</v>
      </c>
      <c r="B125" s="5">
        <v>25</v>
      </c>
      <c r="C125" s="5"/>
      <c r="D125" s="6"/>
      <c r="E125" s="6"/>
      <c r="F125" s="25">
        <v>14</v>
      </c>
      <c r="G125" s="6">
        <v>1</v>
      </c>
      <c r="H125" s="6">
        <v>0</v>
      </c>
      <c r="I125" s="6">
        <v>0</v>
      </c>
      <c r="J125" s="10">
        <v>14</v>
      </c>
      <c r="K125" s="19">
        <f t="shared" ref="K125:K132" si="9">J125*100/B125</f>
        <v>56</v>
      </c>
    </row>
    <row r="126" spans="1:11" ht="19.5" customHeight="1" x14ac:dyDescent="0.35">
      <c r="A126" s="5">
        <v>2554</v>
      </c>
      <c r="B126" s="5">
        <v>31</v>
      </c>
      <c r="C126" s="5"/>
      <c r="D126" s="6"/>
      <c r="E126" s="6"/>
      <c r="F126" s="6"/>
      <c r="G126" s="25">
        <v>12</v>
      </c>
      <c r="H126" s="6">
        <v>9</v>
      </c>
      <c r="I126" s="6">
        <v>1</v>
      </c>
      <c r="J126" s="10">
        <v>12</v>
      </c>
      <c r="K126" s="19">
        <f t="shared" si="9"/>
        <v>38.70967741935484</v>
      </c>
    </row>
    <row r="127" spans="1:11" ht="19.5" customHeight="1" x14ac:dyDescent="0.35">
      <c r="A127" s="5">
        <v>2555</v>
      </c>
      <c r="B127" s="5">
        <v>32</v>
      </c>
      <c r="C127" s="5"/>
      <c r="D127" s="6"/>
      <c r="E127" s="6"/>
      <c r="F127" s="6"/>
      <c r="G127" s="6"/>
      <c r="H127" s="25">
        <v>26</v>
      </c>
      <c r="I127" s="6">
        <v>0</v>
      </c>
      <c r="J127" s="10">
        <v>26</v>
      </c>
      <c r="K127" s="19">
        <f t="shared" si="9"/>
        <v>81.25</v>
      </c>
    </row>
    <row r="128" spans="1:11" ht="19.5" customHeight="1" x14ac:dyDescent="0.35">
      <c r="A128" s="5">
        <v>2556</v>
      </c>
      <c r="B128" s="5">
        <v>30</v>
      </c>
      <c r="C128" s="5"/>
      <c r="D128" s="6"/>
      <c r="E128" s="6"/>
      <c r="F128" s="6"/>
      <c r="G128" s="6"/>
      <c r="H128" s="6"/>
      <c r="I128" s="25">
        <v>9</v>
      </c>
      <c r="J128" s="10">
        <v>9</v>
      </c>
      <c r="K128" s="19">
        <f t="shared" si="9"/>
        <v>30</v>
      </c>
    </row>
    <row r="129" spans="1:11" ht="19.5" customHeight="1" x14ac:dyDescent="0.35">
      <c r="A129" s="5">
        <v>2557</v>
      </c>
      <c r="B129" s="5">
        <v>27</v>
      </c>
      <c r="C129" s="5"/>
      <c r="D129" s="6"/>
      <c r="E129" s="6"/>
      <c r="F129" s="6"/>
      <c r="G129" s="6"/>
      <c r="H129" s="6"/>
      <c r="I129" s="6"/>
      <c r="J129" s="10"/>
      <c r="K129" s="19">
        <f t="shared" si="9"/>
        <v>0</v>
      </c>
    </row>
    <row r="130" spans="1:11" ht="19.5" customHeight="1" x14ac:dyDescent="0.35">
      <c r="A130" s="5">
        <v>2558</v>
      </c>
      <c r="B130" s="5">
        <v>38</v>
      </c>
      <c r="C130" s="5"/>
      <c r="D130" s="6"/>
      <c r="E130" s="6"/>
      <c r="F130" s="6"/>
      <c r="G130" s="6"/>
      <c r="H130" s="6"/>
      <c r="I130" s="6"/>
      <c r="J130" s="10"/>
      <c r="K130" s="19">
        <f t="shared" si="9"/>
        <v>0</v>
      </c>
    </row>
    <row r="131" spans="1:11" ht="19.5" customHeight="1" x14ac:dyDescent="0.35">
      <c r="A131" s="5">
        <v>2559</v>
      </c>
      <c r="B131" s="5">
        <v>42</v>
      </c>
      <c r="C131" s="5"/>
      <c r="D131" s="6"/>
      <c r="E131" s="6"/>
      <c r="F131" s="6"/>
      <c r="G131" s="6"/>
      <c r="H131" s="6"/>
      <c r="I131" s="6"/>
      <c r="J131" s="10"/>
      <c r="K131" s="19">
        <f t="shared" si="9"/>
        <v>0</v>
      </c>
    </row>
    <row r="132" spans="1:11" ht="19.5" customHeight="1" x14ac:dyDescent="0.35">
      <c r="A132" s="17" t="s">
        <v>0</v>
      </c>
      <c r="B132" s="17">
        <f>SUM(B125:B131)</f>
        <v>225</v>
      </c>
      <c r="C132" s="17"/>
      <c r="D132" s="17"/>
      <c r="E132" s="17"/>
      <c r="F132" s="17">
        <f>SUM(F125:F131)</f>
        <v>14</v>
      </c>
      <c r="G132" s="17">
        <f>SUM(G125:G131)</f>
        <v>13</v>
      </c>
      <c r="H132" s="17">
        <f>SUM(H125:H131)</f>
        <v>35</v>
      </c>
      <c r="I132" s="17">
        <f>SUM(I125:I131)</f>
        <v>10</v>
      </c>
      <c r="J132" s="17">
        <f>SUM(J125:J131)</f>
        <v>61</v>
      </c>
      <c r="K132" s="21">
        <f t="shared" si="9"/>
        <v>27.111111111111111</v>
      </c>
    </row>
    <row r="133" spans="1:11" s="4" customFormat="1" ht="12" customHeight="1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2"/>
      <c r="K133" s="2"/>
    </row>
    <row r="134" spans="1:11" s="4" customFormat="1" ht="12" customHeight="1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2"/>
      <c r="K134" s="2"/>
    </row>
    <row r="135" spans="1:11" s="4" customFormat="1" ht="12" customHeight="1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2"/>
      <c r="K135" s="2"/>
    </row>
    <row r="136" spans="1:11" ht="24" customHeight="1" x14ac:dyDescent="0.35">
      <c r="A136" s="47" t="s">
        <v>9</v>
      </c>
      <c r="B136" s="47"/>
      <c r="C136" s="47"/>
      <c r="D136" s="47"/>
      <c r="E136" s="47"/>
      <c r="F136" s="47"/>
      <c r="G136" s="47"/>
      <c r="H136" s="47"/>
      <c r="I136" s="47"/>
      <c r="J136" s="47"/>
      <c r="K136" s="47"/>
    </row>
    <row r="137" spans="1:11" ht="21.75" customHeight="1" x14ac:dyDescent="0.35">
      <c r="A137" s="9" t="s">
        <v>19</v>
      </c>
      <c r="B137" s="3"/>
      <c r="C137" s="3"/>
      <c r="D137" s="3"/>
      <c r="E137" s="3"/>
      <c r="F137" s="3"/>
      <c r="G137" s="3"/>
      <c r="H137" s="3"/>
      <c r="I137" s="3"/>
      <c r="J137" s="3"/>
      <c r="K137" s="8"/>
    </row>
    <row r="138" spans="1:11" ht="24" customHeight="1" x14ac:dyDescent="0.35">
      <c r="A138" s="50" t="s">
        <v>16</v>
      </c>
      <c r="B138" s="50" t="s">
        <v>1</v>
      </c>
      <c r="C138" s="39" t="s">
        <v>18</v>
      </c>
      <c r="D138" s="40"/>
      <c r="E138" s="40"/>
      <c r="F138" s="40"/>
      <c r="G138" s="40"/>
      <c r="H138" s="40"/>
      <c r="I138" s="40"/>
      <c r="J138" s="41" t="s">
        <v>17</v>
      </c>
      <c r="K138" s="45" t="s">
        <v>26</v>
      </c>
    </row>
    <row r="139" spans="1:11" ht="41.1" customHeight="1" x14ac:dyDescent="0.35">
      <c r="A139" s="51"/>
      <c r="B139" s="50"/>
      <c r="C139" s="32">
        <v>2553</v>
      </c>
      <c r="D139" s="32">
        <v>2554</v>
      </c>
      <c r="E139" s="33">
        <v>2555</v>
      </c>
      <c r="F139" s="33">
        <v>2556</v>
      </c>
      <c r="G139" s="33">
        <v>2557</v>
      </c>
      <c r="H139" s="33">
        <v>2558</v>
      </c>
      <c r="I139" s="33">
        <v>2559</v>
      </c>
      <c r="J139" s="42"/>
      <c r="K139" s="46"/>
    </row>
    <row r="140" spans="1:11" ht="19.5" customHeight="1" x14ac:dyDescent="0.35">
      <c r="A140" s="5">
        <v>2553</v>
      </c>
      <c r="B140" s="5"/>
      <c r="C140" s="5"/>
      <c r="D140" s="6"/>
      <c r="E140" s="6"/>
      <c r="F140" s="6"/>
      <c r="G140" s="6"/>
      <c r="H140" s="6"/>
      <c r="I140" s="6"/>
      <c r="J140" s="10"/>
      <c r="K140" s="19"/>
    </row>
    <row r="141" spans="1:11" ht="19.5" customHeight="1" x14ac:dyDescent="0.35">
      <c r="A141" s="5">
        <v>2554</v>
      </c>
      <c r="B141" s="5"/>
      <c r="C141" s="5"/>
      <c r="D141" s="6"/>
      <c r="E141" s="6"/>
      <c r="F141" s="6"/>
      <c r="G141" s="6"/>
      <c r="H141" s="6"/>
      <c r="I141" s="6"/>
      <c r="J141" s="10"/>
      <c r="K141" s="19"/>
    </row>
    <row r="142" spans="1:11" ht="19.5" customHeight="1" x14ac:dyDescent="0.35">
      <c r="A142" s="5">
        <v>2555</v>
      </c>
      <c r="B142" s="5"/>
      <c r="C142" s="5"/>
      <c r="D142" s="6"/>
      <c r="E142" s="6"/>
      <c r="F142" s="6"/>
      <c r="G142" s="6"/>
      <c r="H142" s="6"/>
      <c r="I142" s="6"/>
      <c r="J142" s="10"/>
      <c r="K142" s="19"/>
    </row>
    <row r="143" spans="1:11" ht="19.5" customHeight="1" x14ac:dyDescent="0.35">
      <c r="A143" s="5">
        <v>2556</v>
      </c>
      <c r="B143" s="5"/>
      <c r="C143" s="5"/>
      <c r="D143" s="6"/>
      <c r="E143" s="6"/>
      <c r="F143" s="6"/>
      <c r="G143" s="6"/>
      <c r="H143" s="6"/>
      <c r="I143" s="6"/>
      <c r="J143" s="10"/>
      <c r="K143" s="19"/>
    </row>
    <row r="144" spans="1:11" ht="19.5" customHeight="1" x14ac:dyDescent="0.35">
      <c r="A144" s="5">
        <v>2557</v>
      </c>
      <c r="B144" s="5">
        <v>16</v>
      </c>
      <c r="C144" s="5"/>
      <c r="D144" s="6"/>
      <c r="E144" s="6"/>
      <c r="F144" s="6"/>
      <c r="G144" s="6">
        <v>16</v>
      </c>
      <c r="H144" s="6">
        <v>16</v>
      </c>
      <c r="I144" s="25">
        <v>15</v>
      </c>
      <c r="J144" s="10">
        <v>2</v>
      </c>
      <c r="K144" s="19">
        <f>(B144-J144-(SUM(C156:I156)))*100/B144</f>
        <v>87.5</v>
      </c>
    </row>
    <row r="145" spans="1:11" ht="19.5" customHeight="1" x14ac:dyDescent="0.35">
      <c r="A145" s="5">
        <v>2558</v>
      </c>
      <c r="B145" s="5">
        <v>22</v>
      </c>
      <c r="C145" s="5"/>
      <c r="D145" s="6"/>
      <c r="E145" s="6"/>
      <c r="F145" s="6"/>
      <c r="G145" s="6"/>
      <c r="H145" s="6">
        <v>17</v>
      </c>
      <c r="I145" s="25">
        <v>12</v>
      </c>
      <c r="J145" s="10">
        <v>8</v>
      </c>
      <c r="K145" s="19">
        <f>(B145-J145-(SUM(C157:I157)))*100/B145</f>
        <v>63.636363636363633</v>
      </c>
    </row>
    <row r="146" spans="1:11" ht="19.5" customHeight="1" x14ac:dyDescent="0.35">
      <c r="A146" s="5">
        <v>2559</v>
      </c>
      <c r="B146" s="5">
        <v>8</v>
      </c>
      <c r="C146" s="5"/>
      <c r="D146" s="6"/>
      <c r="E146" s="6"/>
      <c r="F146" s="6"/>
      <c r="G146" s="6"/>
      <c r="H146" s="6"/>
      <c r="I146" s="25">
        <v>7</v>
      </c>
      <c r="J146" s="10">
        <v>0</v>
      </c>
      <c r="K146" s="19">
        <f>(B146-J146-(SUM(C158:I158)))*100/B146</f>
        <v>100</v>
      </c>
    </row>
    <row r="147" spans="1:11" ht="19.5" customHeight="1" x14ac:dyDescent="0.35">
      <c r="A147" s="7" t="s">
        <v>0</v>
      </c>
      <c r="B147" s="7">
        <f>SUM(B140:B146)</f>
        <v>46</v>
      </c>
      <c r="C147" s="7"/>
      <c r="D147" s="7"/>
      <c r="E147" s="7"/>
      <c r="F147" s="7"/>
      <c r="G147" s="7">
        <f>SUM(G140:G146)</f>
        <v>16</v>
      </c>
      <c r="H147" s="7">
        <f>SUM(H140:H146)</f>
        <v>33</v>
      </c>
      <c r="I147" s="7">
        <f>SUM(I140:I146)</f>
        <v>34</v>
      </c>
      <c r="J147" s="7">
        <f>SUM(J140:J146)</f>
        <v>10</v>
      </c>
      <c r="K147" s="20">
        <f>(B147-J147-(SUM(C159:I159)))*100/B147</f>
        <v>78.260869565217391</v>
      </c>
    </row>
    <row r="148" spans="1:11" s="12" customFormat="1" ht="21.75" customHeight="1" x14ac:dyDescent="0.3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</row>
    <row r="149" spans="1:11" ht="21.75" customHeight="1" x14ac:dyDescent="0.35">
      <c r="A149" s="9" t="s">
        <v>20</v>
      </c>
      <c r="B149" s="3"/>
      <c r="C149" s="3"/>
      <c r="D149" s="3"/>
      <c r="E149" s="3"/>
      <c r="F149" s="3"/>
      <c r="G149" s="3"/>
      <c r="H149" s="3"/>
      <c r="I149" s="3"/>
      <c r="J149" s="3"/>
      <c r="K149" s="15"/>
    </row>
    <row r="150" spans="1:11" ht="24" customHeight="1" x14ac:dyDescent="0.35">
      <c r="A150" s="43" t="s">
        <v>16</v>
      </c>
      <c r="B150" s="43" t="s">
        <v>1</v>
      </c>
      <c r="C150" s="37" t="s">
        <v>21</v>
      </c>
      <c r="D150" s="38"/>
      <c r="E150" s="38"/>
      <c r="F150" s="38"/>
      <c r="G150" s="38"/>
      <c r="H150" s="38"/>
      <c r="I150" s="38"/>
      <c r="J150" s="52" t="s">
        <v>22</v>
      </c>
      <c r="K150" s="35" t="s">
        <v>24</v>
      </c>
    </row>
    <row r="151" spans="1:11" ht="41.1" customHeight="1" x14ac:dyDescent="0.35">
      <c r="A151" s="44"/>
      <c r="B151" s="43"/>
      <c r="C151" s="30">
        <v>2553</v>
      </c>
      <c r="D151" s="30">
        <v>2554</v>
      </c>
      <c r="E151" s="31">
        <v>2555</v>
      </c>
      <c r="F151" s="31">
        <v>2556</v>
      </c>
      <c r="G151" s="31">
        <v>2557</v>
      </c>
      <c r="H151" s="31">
        <v>2558</v>
      </c>
      <c r="I151" s="31">
        <v>2559</v>
      </c>
      <c r="J151" s="53"/>
      <c r="K151" s="36"/>
    </row>
    <row r="152" spans="1:11" ht="19.5" customHeight="1" x14ac:dyDescent="0.35">
      <c r="A152" s="5">
        <v>2553</v>
      </c>
      <c r="B152" s="5"/>
      <c r="C152" s="5"/>
      <c r="D152" s="6"/>
      <c r="E152" s="6"/>
      <c r="F152" s="6"/>
      <c r="G152" s="6"/>
      <c r="H152" s="6"/>
      <c r="I152" s="6"/>
      <c r="J152" s="10"/>
      <c r="K152" s="19"/>
    </row>
    <row r="153" spans="1:11" ht="19.5" customHeight="1" x14ac:dyDescent="0.35">
      <c r="A153" s="5">
        <v>2554</v>
      </c>
      <c r="B153" s="5"/>
      <c r="C153" s="5"/>
      <c r="D153" s="6"/>
      <c r="E153" s="6"/>
      <c r="F153" s="6"/>
      <c r="G153" s="6"/>
      <c r="H153" s="6"/>
      <c r="I153" s="6"/>
      <c r="J153" s="10"/>
      <c r="K153" s="19"/>
    </row>
    <row r="154" spans="1:11" ht="19.5" customHeight="1" x14ac:dyDescent="0.35">
      <c r="A154" s="5">
        <v>2555</v>
      </c>
      <c r="B154" s="5"/>
      <c r="C154" s="5"/>
      <c r="D154" s="6"/>
      <c r="E154" s="6"/>
      <c r="F154" s="6"/>
      <c r="G154" s="6"/>
      <c r="H154" s="6"/>
      <c r="I154" s="6"/>
      <c r="J154" s="10"/>
      <c r="K154" s="19"/>
    </row>
    <row r="155" spans="1:11" ht="19.5" customHeight="1" x14ac:dyDescent="0.35">
      <c r="A155" s="5">
        <v>2556</v>
      </c>
      <c r="B155" s="5"/>
      <c r="C155" s="5"/>
      <c r="D155" s="6"/>
      <c r="E155" s="6"/>
      <c r="F155" s="6"/>
      <c r="G155" s="6"/>
      <c r="H155" s="6"/>
      <c r="I155" s="6"/>
      <c r="J155" s="10"/>
      <c r="K155" s="19"/>
    </row>
    <row r="156" spans="1:11" ht="19.5" customHeight="1" x14ac:dyDescent="0.35">
      <c r="A156" s="5">
        <v>2557</v>
      </c>
      <c r="B156" s="5">
        <v>16</v>
      </c>
      <c r="C156" s="5"/>
      <c r="D156" s="6"/>
      <c r="E156" s="6"/>
      <c r="F156" s="6"/>
      <c r="G156" s="6"/>
      <c r="H156" s="6"/>
      <c r="I156" s="6"/>
      <c r="J156" s="10"/>
      <c r="K156" s="19">
        <f>J156*100/B156</f>
        <v>0</v>
      </c>
    </row>
    <row r="157" spans="1:11" ht="19.5" customHeight="1" x14ac:dyDescent="0.35">
      <c r="A157" s="5">
        <v>2558</v>
      </c>
      <c r="B157" s="5">
        <v>22</v>
      </c>
      <c r="C157" s="5"/>
      <c r="D157" s="6"/>
      <c r="E157" s="6"/>
      <c r="F157" s="6"/>
      <c r="G157" s="6"/>
      <c r="H157" s="6"/>
      <c r="I157" s="6"/>
      <c r="J157" s="10"/>
      <c r="K157" s="19">
        <f>J157*100/B157</f>
        <v>0</v>
      </c>
    </row>
    <row r="158" spans="1:11" ht="19.5" customHeight="1" x14ac:dyDescent="0.35">
      <c r="A158" s="5">
        <v>2559</v>
      </c>
      <c r="B158" s="5">
        <v>8</v>
      </c>
      <c r="C158" s="5"/>
      <c r="D158" s="6"/>
      <c r="E158" s="6"/>
      <c r="F158" s="6"/>
      <c r="G158" s="6"/>
      <c r="H158" s="6"/>
      <c r="I158" s="6"/>
      <c r="J158" s="10"/>
      <c r="K158" s="19">
        <f>J158*100/B158</f>
        <v>0</v>
      </c>
    </row>
    <row r="159" spans="1:11" ht="19.5" customHeight="1" x14ac:dyDescent="0.35">
      <c r="A159" s="17" t="s">
        <v>0</v>
      </c>
      <c r="B159" s="17">
        <f>SUM(B152:B158)</f>
        <v>46</v>
      </c>
      <c r="C159" s="17"/>
      <c r="D159" s="17"/>
      <c r="E159" s="17"/>
      <c r="F159" s="17"/>
      <c r="G159" s="17"/>
      <c r="H159" s="17"/>
      <c r="I159" s="17"/>
      <c r="J159" s="17"/>
      <c r="K159" s="21">
        <f>J159*100/B159</f>
        <v>0</v>
      </c>
    </row>
    <row r="160" spans="1:11" s="12" customFormat="1" ht="19.5" customHeight="1" x14ac:dyDescent="0.3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</row>
    <row r="161" spans="1:11" s="12" customFormat="1" ht="19.5" customHeight="1" x14ac:dyDescent="0.3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</row>
    <row r="162" spans="1:11" ht="23.25" x14ac:dyDescent="0.35">
      <c r="A162" s="47" t="s">
        <v>8</v>
      </c>
      <c r="B162" s="47"/>
      <c r="C162" s="47"/>
      <c r="D162" s="47"/>
      <c r="E162" s="47"/>
      <c r="F162" s="47"/>
      <c r="G162" s="47"/>
      <c r="H162" s="47"/>
      <c r="I162" s="47"/>
      <c r="J162" s="47"/>
      <c r="K162" s="47"/>
    </row>
    <row r="163" spans="1:11" ht="23.25" customHeight="1" x14ac:dyDescent="0.35">
      <c r="A163" s="9" t="s">
        <v>19</v>
      </c>
      <c r="B163" s="3"/>
      <c r="C163" s="3"/>
      <c r="D163" s="3"/>
      <c r="E163" s="3"/>
      <c r="F163" s="3"/>
      <c r="G163" s="3"/>
      <c r="H163" s="3"/>
      <c r="I163" s="3"/>
      <c r="J163" s="3"/>
      <c r="K163" s="8"/>
    </row>
    <row r="164" spans="1:11" ht="24" customHeight="1" x14ac:dyDescent="0.35">
      <c r="A164" s="50" t="s">
        <v>16</v>
      </c>
      <c r="B164" s="50" t="s">
        <v>1</v>
      </c>
      <c r="C164" s="39" t="s">
        <v>18</v>
      </c>
      <c r="D164" s="40"/>
      <c r="E164" s="40"/>
      <c r="F164" s="40"/>
      <c r="G164" s="40"/>
      <c r="H164" s="40"/>
      <c r="I164" s="40"/>
      <c r="J164" s="41" t="s">
        <v>17</v>
      </c>
      <c r="K164" s="45" t="s">
        <v>26</v>
      </c>
    </row>
    <row r="165" spans="1:11" ht="41.1" customHeight="1" x14ac:dyDescent="0.35">
      <c r="A165" s="51"/>
      <c r="B165" s="50"/>
      <c r="C165" s="32">
        <v>2553</v>
      </c>
      <c r="D165" s="32">
        <v>2554</v>
      </c>
      <c r="E165" s="33">
        <v>2555</v>
      </c>
      <c r="F165" s="33">
        <v>2556</v>
      </c>
      <c r="G165" s="33">
        <v>2557</v>
      </c>
      <c r="H165" s="33">
        <v>2558</v>
      </c>
      <c r="I165" s="33">
        <v>2559</v>
      </c>
      <c r="J165" s="42"/>
      <c r="K165" s="46"/>
    </row>
    <row r="166" spans="1:11" ht="19.5" customHeight="1" x14ac:dyDescent="0.35">
      <c r="A166" s="5">
        <v>2553</v>
      </c>
      <c r="B166" s="5">
        <f>63+32+21</f>
        <v>116</v>
      </c>
      <c r="C166" s="5">
        <f>76+13</f>
        <v>89</v>
      </c>
      <c r="D166" s="6">
        <f>37+17+12</f>
        <v>66</v>
      </c>
      <c r="E166" s="6">
        <f>34+16+12</f>
        <v>62</v>
      </c>
      <c r="F166" s="25">
        <f>B166-J166</f>
        <v>53</v>
      </c>
      <c r="G166" s="6">
        <v>5</v>
      </c>
      <c r="H166" s="6">
        <v>3</v>
      </c>
      <c r="I166" s="6">
        <v>0</v>
      </c>
      <c r="J166" s="10">
        <f>51+12</f>
        <v>63</v>
      </c>
      <c r="K166" s="19">
        <f t="shared" ref="K166:K173" si="10">(B166-J166-(SUM(C178:I178)))*100/B166</f>
        <v>0</v>
      </c>
    </row>
    <row r="167" spans="1:11" ht="19.5" customHeight="1" x14ac:dyDescent="0.35">
      <c r="A167" s="5">
        <v>2554</v>
      </c>
      <c r="B167" s="5">
        <f>59+24+15</f>
        <v>98</v>
      </c>
      <c r="C167" s="5"/>
      <c r="D167" s="6">
        <f>54+15</f>
        <v>69</v>
      </c>
      <c r="E167" s="6">
        <f>26+8+15</f>
        <v>49</v>
      </c>
      <c r="F167" s="6">
        <f>23+7+14</f>
        <v>44</v>
      </c>
      <c r="G167" s="25">
        <f>B167-J167</f>
        <v>50</v>
      </c>
      <c r="H167" s="6">
        <v>7</v>
      </c>
      <c r="I167" s="6">
        <v>1</v>
      </c>
      <c r="J167" s="10">
        <f>47+1</f>
        <v>48</v>
      </c>
      <c r="K167" s="19">
        <f t="shared" si="10"/>
        <v>12.244897959183673</v>
      </c>
    </row>
    <row r="168" spans="1:11" ht="19.5" customHeight="1" x14ac:dyDescent="0.35">
      <c r="A168" s="5">
        <v>2555</v>
      </c>
      <c r="B168" s="5">
        <f>46+23</f>
        <v>69</v>
      </c>
      <c r="C168" s="5"/>
      <c r="D168" s="6"/>
      <c r="E168" s="6">
        <v>53</v>
      </c>
      <c r="F168" s="6">
        <f>29+18</f>
        <v>47</v>
      </c>
      <c r="G168" s="6">
        <f>23+17</f>
        <v>40</v>
      </c>
      <c r="H168" s="25">
        <f>B168-J168</f>
        <v>33</v>
      </c>
      <c r="I168" s="6">
        <v>0</v>
      </c>
      <c r="J168" s="10">
        <v>36</v>
      </c>
      <c r="K168" s="19">
        <f t="shared" si="10"/>
        <v>1.4492753623188406</v>
      </c>
    </row>
    <row r="169" spans="1:11" ht="19.5" customHeight="1" x14ac:dyDescent="0.35">
      <c r="A169" s="5">
        <v>2556</v>
      </c>
      <c r="B169" s="5">
        <f>47+27</f>
        <v>74</v>
      </c>
      <c r="C169" s="5"/>
      <c r="D169" s="6"/>
      <c r="E169" s="6"/>
      <c r="F169" s="6">
        <f>42+25</f>
        <v>67</v>
      </c>
      <c r="G169" s="6">
        <f>34+17</f>
        <v>51</v>
      </c>
      <c r="H169" s="6">
        <f>34+16</f>
        <v>50</v>
      </c>
      <c r="I169" s="25">
        <f>B169-J169</f>
        <v>50</v>
      </c>
      <c r="J169" s="10">
        <v>24</v>
      </c>
      <c r="K169" s="19">
        <f t="shared" si="10"/>
        <v>18.918918918918919</v>
      </c>
    </row>
    <row r="170" spans="1:11" ht="19.5" customHeight="1" x14ac:dyDescent="0.35">
      <c r="A170" s="5">
        <v>2557</v>
      </c>
      <c r="B170" s="5">
        <f>36+21</f>
        <v>57</v>
      </c>
      <c r="C170" s="5"/>
      <c r="D170" s="6"/>
      <c r="E170" s="6"/>
      <c r="F170" s="6"/>
      <c r="G170" s="6">
        <f>28+17</f>
        <v>45</v>
      </c>
      <c r="H170" s="6">
        <f>26+15</f>
        <v>41</v>
      </c>
      <c r="I170" s="25">
        <f>B170-J170</f>
        <v>40</v>
      </c>
      <c r="J170" s="10">
        <v>17</v>
      </c>
      <c r="K170" s="19">
        <f t="shared" si="10"/>
        <v>70.175438596491233</v>
      </c>
    </row>
    <row r="171" spans="1:11" ht="19.5" customHeight="1" x14ac:dyDescent="0.35">
      <c r="A171" s="5">
        <v>2558</v>
      </c>
      <c r="B171" s="5">
        <f>33+30</f>
        <v>63</v>
      </c>
      <c r="C171" s="5"/>
      <c r="D171" s="6"/>
      <c r="E171" s="6"/>
      <c r="F171" s="6"/>
      <c r="G171" s="6"/>
      <c r="H171" s="6">
        <f>28+24</f>
        <v>52</v>
      </c>
      <c r="I171" s="25">
        <f>B171-J171</f>
        <v>46</v>
      </c>
      <c r="J171" s="10">
        <v>17</v>
      </c>
      <c r="K171" s="19">
        <f t="shared" si="10"/>
        <v>73.015873015873012</v>
      </c>
    </row>
    <row r="172" spans="1:11" ht="19.5" customHeight="1" x14ac:dyDescent="0.35">
      <c r="A172" s="5">
        <v>2559</v>
      </c>
      <c r="B172" s="5">
        <f>17+8</f>
        <v>25</v>
      </c>
      <c r="C172" s="5"/>
      <c r="D172" s="6"/>
      <c r="E172" s="6"/>
      <c r="F172" s="6"/>
      <c r="G172" s="6"/>
      <c r="H172" s="6"/>
      <c r="I172" s="25">
        <f>B172-J172</f>
        <v>23</v>
      </c>
      <c r="J172" s="10">
        <v>2</v>
      </c>
      <c r="K172" s="19">
        <f t="shared" si="10"/>
        <v>92</v>
      </c>
    </row>
    <row r="173" spans="1:11" ht="19.5" customHeight="1" x14ac:dyDescent="0.35">
      <c r="A173" s="7" t="s">
        <v>0</v>
      </c>
      <c r="B173" s="7">
        <f t="shared" ref="B173:J173" si="11">SUM(B166:B172)</f>
        <v>502</v>
      </c>
      <c r="C173" s="7">
        <f t="shared" si="11"/>
        <v>89</v>
      </c>
      <c r="D173" s="7">
        <f t="shared" si="11"/>
        <v>135</v>
      </c>
      <c r="E173" s="7">
        <f t="shared" si="11"/>
        <v>164</v>
      </c>
      <c r="F173" s="7">
        <f t="shared" si="11"/>
        <v>211</v>
      </c>
      <c r="G173" s="7">
        <f t="shared" si="11"/>
        <v>191</v>
      </c>
      <c r="H173" s="7">
        <f t="shared" si="11"/>
        <v>186</v>
      </c>
      <c r="I173" s="7">
        <f t="shared" si="11"/>
        <v>160</v>
      </c>
      <c r="J173" s="7">
        <f t="shared" si="11"/>
        <v>207</v>
      </c>
      <c r="K173" s="20">
        <f t="shared" si="10"/>
        <v>27.091633466135459</v>
      </c>
    </row>
    <row r="174" spans="1:11" s="4" customFormat="1" ht="23.25" customHeight="1" x14ac:dyDescent="0.4">
      <c r="A174" s="1"/>
      <c r="B174" s="1"/>
      <c r="C174" s="1"/>
      <c r="D174" s="1"/>
      <c r="E174" s="1"/>
      <c r="F174" s="1"/>
      <c r="G174" s="1"/>
      <c r="H174" s="1"/>
      <c r="I174" s="1"/>
      <c r="J174" s="2"/>
      <c r="K174" s="2"/>
    </row>
    <row r="175" spans="1:11" ht="25.5" customHeight="1" x14ac:dyDescent="0.35">
      <c r="A175" s="9" t="s">
        <v>20</v>
      </c>
      <c r="B175" s="3"/>
      <c r="C175" s="3"/>
      <c r="D175" s="3"/>
      <c r="E175" s="3"/>
      <c r="F175" s="3"/>
      <c r="G175" s="3"/>
      <c r="H175" s="3"/>
      <c r="I175" s="3"/>
      <c r="J175" s="3"/>
      <c r="K175" s="15"/>
    </row>
    <row r="176" spans="1:11" ht="24" customHeight="1" x14ac:dyDescent="0.35">
      <c r="A176" s="43" t="s">
        <v>16</v>
      </c>
      <c r="B176" s="43" t="s">
        <v>1</v>
      </c>
      <c r="C176" s="37" t="s">
        <v>21</v>
      </c>
      <c r="D176" s="38"/>
      <c r="E176" s="38"/>
      <c r="F176" s="38"/>
      <c r="G176" s="38"/>
      <c r="H176" s="38"/>
      <c r="I176" s="38"/>
      <c r="J176" s="52" t="s">
        <v>22</v>
      </c>
      <c r="K176" s="35" t="s">
        <v>24</v>
      </c>
    </row>
    <row r="177" spans="1:11" ht="41.1" customHeight="1" x14ac:dyDescent="0.35">
      <c r="A177" s="44"/>
      <c r="B177" s="43"/>
      <c r="C177" s="30">
        <v>2553</v>
      </c>
      <c r="D177" s="30">
        <v>2554</v>
      </c>
      <c r="E177" s="31">
        <v>2555</v>
      </c>
      <c r="F177" s="31">
        <v>2556</v>
      </c>
      <c r="G177" s="31">
        <v>2557</v>
      </c>
      <c r="H177" s="31">
        <v>2558</v>
      </c>
      <c r="I177" s="31">
        <v>2559</v>
      </c>
      <c r="J177" s="53"/>
      <c r="K177" s="36"/>
    </row>
    <row r="178" spans="1:11" ht="19.5" customHeight="1" x14ac:dyDescent="0.35">
      <c r="A178" s="5">
        <v>2553</v>
      </c>
      <c r="B178" s="5">
        <f>63+32+21</f>
        <v>116</v>
      </c>
      <c r="C178" s="5"/>
      <c r="D178" s="6"/>
      <c r="E178" s="6"/>
      <c r="F178" s="25">
        <v>3</v>
      </c>
      <c r="G178" s="6">
        <f>20+15+8</f>
        <v>43</v>
      </c>
      <c r="H178" s="6">
        <v>4</v>
      </c>
      <c r="I178" s="6">
        <f>2+1</f>
        <v>3</v>
      </c>
      <c r="J178" s="10">
        <v>3</v>
      </c>
      <c r="K178" s="19">
        <f t="shared" ref="K178:K185" si="12">J178*100/B178</f>
        <v>2.5862068965517242</v>
      </c>
    </row>
    <row r="179" spans="1:11" ht="19.5" customHeight="1" x14ac:dyDescent="0.35">
      <c r="A179" s="5">
        <v>2554</v>
      </c>
      <c r="B179" s="5">
        <f>59+24+15</f>
        <v>98</v>
      </c>
      <c r="C179" s="5"/>
      <c r="D179" s="6"/>
      <c r="E179" s="6"/>
      <c r="F179" s="6"/>
      <c r="G179" s="25">
        <v>14</v>
      </c>
      <c r="H179" s="6">
        <f>7+14</f>
        <v>21</v>
      </c>
      <c r="I179" s="6">
        <v>3</v>
      </c>
      <c r="J179" s="10">
        <v>14</v>
      </c>
      <c r="K179" s="19">
        <f t="shared" si="12"/>
        <v>14.285714285714286</v>
      </c>
    </row>
    <row r="180" spans="1:11" ht="19.5" customHeight="1" x14ac:dyDescent="0.35">
      <c r="A180" s="5">
        <v>2555</v>
      </c>
      <c r="B180" s="5">
        <f>46+23</f>
        <v>69</v>
      </c>
      <c r="C180" s="5"/>
      <c r="D180" s="6"/>
      <c r="E180" s="6"/>
      <c r="F180" s="6"/>
      <c r="G180" s="6"/>
      <c r="H180" s="25">
        <f>12+9</f>
        <v>21</v>
      </c>
      <c r="I180" s="6">
        <v>11</v>
      </c>
      <c r="J180" s="10">
        <v>21</v>
      </c>
      <c r="K180" s="19">
        <f t="shared" si="12"/>
        <v>30.434782608695652</v>
      </c>
    </row>
    <row r="181" spans="1:11" ht="19.5" customHeight="1" x14ac:dyDescent="0.35">
      <c r="A181" s="5">
        <v>2556</v>
      </c>
      <c r="B181" s="5">
        <f>47+27</f>
        <v>74</v>
      </c>
      <c r="C181" s="5"/>
      <c r="D181" s="6"/>
      <c r="E181" s="6"/>
      <c r="F181" s="6"/>
      <c r="G181" s="6"/>
      <c r="H181" s="6"/>
      <c r="I181" s="25">
        <f>26+10</f>
        <v>36</v>
      </c>
      <c r="J181" s="10">
        <v>36</v>
      </c>
      <c r="K181" s="19">
        <f t="shared" si="12"/>
        <v>48.648648648648646</v>
      </c>
    </row>
    <row r="182" spans="1:11" ht="19.5" customHeight="1" x14ac:dyDescent="0.35">
      <c r="A182" s="5">
        <v>2557</v>
      </c>
      <c r="B182" s="5">
        <f>36+21</f>
        <v>57</v>
      </c>
      <c r="C182" s="5"/>
      <c r="D182" s="6"/>
      <c r="E182" s="6"/>
      <c r="F182" s="6"/>
      <c r="G182" s="6"/>
      <c r="H182" s="6"/>
      <c r="I182" s="6"/>
      <c r="J182" s="10"/>
      <c r="K182" s="19">
        <f t="shared" si="12"/>
        <v>0</v>
      </c>
    </row>
    <row r="183" spans="1:11" ht="19.5" customHeight="1" x14ac:dyDescent="0.35">
      <c r="A183" s="5">
        <v>2558</v>
      </c>
      <c r="B183" s="5">
        <f>33+30</f>
        <v>63</v>
      </c>
      <c r="C183" s="5"/>
      <c r="D183" s="6"/>
      <c r="E183" s="6"/>
      <c r="F183" s="6"/>
      <c r="G183" s="6"/>
      <c r="H183" s="6"/>
      <c r="I183" s="6"/>
      <c r="J183" s="10"/>
      <c r="K183" s="19">
        <f t="shared" si="12"/>
        <v>0</v>
      </c>
    </row>
    <row r="184" spans="1:11" ht="19.5" customHeight="1" x14ac:dyDescent="0.35">
      <c r="A184" s="5">
        <v>2559</v>
      </c>
      <c r="B184" s="5">
        <f>17+8</f>
        <v>25</v>
      </c>
      <c r="C184" s="5"/>
      <c r="D184" s="6"/>
      <c r="E184" s="6"/>
      <c r="F184" s="6"/>
      <c r="G184" s="6"/>
      <c r="H184" s="6"/>
      <c r="I184" s="6"/>
      <c r="J184" s="10"/>
      <c r="K184" s="19">
        <f t="shared" si="12"/>
        <v>0</v>
      </c>
    </row>
    <row r="185" spans="1:11" ht="19.5" customHeight="1" x14ac:dyDescent="0.35">
      <c r="A185" s="17" t="s">
        <v>0</v>
      </c>
      <c r="B185" s="17">
        <f>SUM(B178:B184)</f>
        <v>502</v>
      </c>
      <c r="C185" s="17"/>
      <c r="D185" s="17"/>
      <c r="E185" s="17"/>
      <c r="F185" s="17">
        <f>SUM(F178:F184)</f>
        <v>3</v>
      </c>
      <c r="G185" s="17">
        <f>SUM(G178:G184)</f>
        <v>57</v>
      </c>
      <c r="H185" s="17">
        <f>SUM(H178:H184)</f>
        <v>46</v>
      </c>
      <c r="I185" s="17">
        <f>SUM(I178:I184)</f>
        <v>53</v>
      </c>
      <c r="J185" s="17">
        <f>SUM(J178:J184)</f>
        <v>74</v>
      </c>
      <c r="K185" s="21">
        <f t="shared" si="12"/>
        <v>14.741035856573705</v>
      </c>
    </row>
    <row r="186" spans="1:11" s="4" customFormat="1" ht="12" customHeight="1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2"/>
      <c r="K186" s="2"/>
    </row>
    <row r="187" spans="1:11" s="4" customFormat="1" ht="12" customHeight="1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2"/>
      <c r="K187" s="2"/>
    </row>
    <row r="188" spans="1:11" s="4" customFormat="1" ht="12" customHeight="1" x14ac:dyDescent="0.4">
      <c r="A188" s="1"/>
      <c r="B188" s="1"/>
      <c r="C188" s="1"/>
      <c r="D188" s="1"/>
      <c r="E188" s="1"/>
      <c r="F188" s="1"/>
      <c r="G188" s="1"/>
      <c r="H188" s="1"/>
      <c r="I188" s="1"/>
      <c r="J188" s="2"/>
      <c r="K188" s="2"/>
    </row>
    <row r="189" spans="1:11" ht="23.25" x14ac:dyDescent="0.35">
      <c r="A189" s="49" t="s">
        <v>7</v>
      </c>
      <c r="B189" s="49"/>
      <c r="C189" s="49"/>
      <c r="D189" s="49"/>
      <c r="E189" s="49"/>
      <c r="F189" s="49"/>
      <c r="G189" s="49"/>
      <c r="H189" s="49"/>
      <c r="I189" s="49"/>
      <c r="J189" s="49"/>
      <c r="K189" s="49"/>
    </row>
    <row r="190" spans="1:11" ht="23.25" customHeight="1" x14ac:dyDescent="0.35">
      <c r="A190" s="9" t="s">
        <v>19</v>
      </c>
      <c r="B190" s="3"/>
      <c r="C190" s="3"/>
      <c r="D190" s="3"/>
      <c r="E190" s="3"/>
      <c r="F190" s="3"/>
      <c r="G190" s="3"/>
      <c r="H190" s="3"/>
      <c r="I190" s="3"/>
      <c r="J190" s="3"/>
      <c r="K190" s="8"/>
    </row>
    <row r="191" spans="1:11" ht="24" customHeight="1" x14ac:dyDescent="0.35">
      <c r="A191" s="50" t="s">
        <v>16</v>
      </c>
      <c r="B191" s="50" t="s">
        <v>1</v>
      </c>
      <c r="C191" s="39" t="s">
        <v>18</v>
      </c>
      <c r="D191" s="40"/>
      <c r="E191" s="40"/>
      <c r="F191" s="40"/>
      <c r="G191" s="40"/>
      <c r="H191" s="40"/>
      <c r="I191" s="40"/>
      <c r="J191" s="41" t="s">
        <v>17</v>
      </c>
      <c r="K191" s="45" t="s">
        <v>26</v>
      </c>
    </row>
    <row r="192" spans="1:11" ht="41.1" customHeight="1" x14ac:dyDescent="0.35">
      <c r="A192" s="51"/>
      <c r="B192" s="50"/>
      <c r="C192" s="32">
        <v>2553</v>
      </c>
      <c r="D192" s="32">
        <v>2554</v>
      </c>
      <c r="E192" s="33">
        <v>2555</v>
      </c>
      <c r="F192" s="33">
        <v>2556</v>
      </c>
      <c r="G192" s="33">
        <v>2557</v>
      </c>
      <c r="H192" s="33">
        <v>2558</v>
      </c>
      <c r="I192" s="33">
        <v>2559</v>
      </c>
      <c r="J192" s="42"/>
      <c r="K192" s="46"/>
    </row>
    <row r="193" spans="1:11" ht="19.5" customHeight="1" x14ac:dyDescent="0.35">
      <c r="A193" s="5">
        <v>2553</v>
      </c>
      <c r="B193" s="5">
        <v>18</v>
      </c>
      <c r="C193" s="5">
        <v>12</v>
      </c>
      <c r="D193" s="6">
        <v>5</v>
      </c>
      <c r="E193" s="6">
        <v>5</v>
      </c>
      <c r="F193" s="25">
        <f>B193-J193</f>
        <v>4</v>
      </c>
      <c r="G193" s="6">
        <v>0</v>
      </c>
      <c r="H193" s="6">
        <v>0</v>
      </c>
      <c r="I193" s="6">
        <v>0</v>
      </c>
      <c r="J193" s="10">
        <v>14</v>
      </c>
      <c r="K193" s="19">
        <f>F193/B193*100</f>
        <v>22.222222222222221</v>
      </c>
    </row>
    <row r="194" spans="1:11" ht="19.5" customHeight="1" x14ac:dyDescent="0.35">
      <c r="A194" s="5">
        <v>2554</v>
      </c>
      <c r="B194" s="5">
        <v>29</v>
      </c>
      <c r="C194" s="5"/>
      <c r="D194" s="6">
        <v>20</v>
      </c>
      <c r="E194" s="6">
        <v>17</v>
      </c>
      <c r="F194" s="6">
        <v>16</v>
      </c>
      <c r="G194" s="25">
        <f>B194-J194</f>
        <v>15</v>
      </c>
      <c r="H194" s="6">
        <v>3</v>
      </c>
      <c r="I194" s="6">
        <v>0</v>
      </c>
      <c r="J194" s="10">
        <v>14</v>
      </c>
      <c r="K194" s="19">
        <f>G194/B194*100</f>
        <v>51.724137931034484</v>
      </c>
    </row>
    <row r="195" spans="1:11" ht="19.5" customHeight="1" x14ac:dyDescent="0.35">
      <c r="A195" s="5">
        <v>2555</v>
      </c>
      <c r="B195" s="5">
        <v>22</v>
      </c>
      <c r="C195" s="5"/>
      <c r="D195" s="6"/>
      <c r="E195" s="6">
        <v>18</v>
      </c>
      <c r="F195" s="6">
        <v>14</v>
      </c>
      <c r="G195" s="6">
        <v>13</v>
      </c>
      <c r="H195" s="25">
        <f>B195-J195</f>
        <v>13</v>
      </c>
      <c r="I195" s="6">
        <v>1</v>
      </c>
      <c r="J195" s="10">
        <v>9</v>
      </c>
      <c r="K195" s="19">
        <f>H195/B195*100</f>
        <v>59.090909090909093</v>
      </c>
    </row>
    <row r="196" spans="1:11" ht="19.5" customHeight="1" x14ac:dyDescent="0.35">
      <c r="A196" s="5">
        <v>2556</v>
      </c>
      <c r="B196" s="5"/>
      <c r="C196" s="5"/>
      <c r="D196" s="6"/>
      <c r="E196" s="6"/>
      <c r="F196" s="6"/>
      <c r="G196" s="6"/>
      <c r="H196" s="6"/>
      <c r="I196" s="6"/>
      <c r="J196" s="10"/>
      <c r="K196" s="19"/>
    </row>
    <row r="197" spans="1:11" ht="19.5" customHeight="1" x14ac:dyDescent="0.35">
      <c r="A197" s="5">
        <v>2557</v>
      </c>
      <c r="B197" s="5">
        <v>16</v>
      </c>
      <c r="C197" s="5"/>
      <c r="D197" s="6"/>
      <c r="E197" s="6"/>
      <c r="F197" s="6"/>
      <c r="G197" s="6">
        <v>13</v>
      </c>
      <c r="H197" s="6">
        <v>11</v>
      </c>
      <c r="I197" s="25">
        <f>B197-J197</f>
        <v>9</v>
      </c>
      <c r="J197" s="10">
        <v>7</v>
      </c>
      <c r="K197" s="19">
        <f>(B197-J197-(SUM(C209:I209)))*100/B197</f>
        <v>56.25</v>
      </c>
    </row>
    <row r="198" spans="1:11" ht="19.5" customHeight="1" x14ac:dyDescent="0.35">
      <c r="A198" s="5">
        <v>2558</v>
      </c>
      <c r="B198" s="5">
        <v>32</v>
      </c>
      <c r="C198" s="5"/>
      <c r="D198" s="6"/>
      <c r="E198" s="6"/>
      <c r="F198" s="6"/>
      <c r="G198" s="6"/>
      <c r="H198" s="6">
        <v>25</v>
      </c>
      <c r="I198" s="25">
        <f>B198-J198</f>
        <v>24</v>
      </c>
      <c r="J198" s="10">
        <v>8</v>
      </c>
      <c r="K198" s="19">
        <f>(B198-J198-(SUM(C210:I210)))*100/B198</f>
        <v>75</v>
      </c>
    </row>
    <row r="199" spans="1:11" ht="19.5" customHeight="1" x14ac:dyDescent="0.35">
      <c r="A199" s="5">
        <v>2559</v>
      </c>
      <c r="B199" s="5">
        <v>6</v>
      </c>
      <c r="C199" s="5"/>
      <c r="D199" s="6"/>
      <c r="E199" s="6"/>
      <c r="F199" s="6"/>
      <c r="G199" s="6"/>
      <c r="H199" s="6"/>
      <c r="I199" s="25">
        <f>B199-J199</f>
        <v>5</v>
      </c>
      <c r="J199" s="10">
        <v>1</v>
      </c>
      <c r="K199" s="19">
        <f>(B199-J199-(SUM(C211:I211)))*100/B199</f>
        <v>83.333333333333329</v>
      </c>
    </row>
    <row r="200" spans="1:11" ht="19.5" customHeight="1" x14ac:dyDescent="0.35">
      <c r="A200" s="7" t="s">
        <v>0</v>
      </c>
      <c r="B200" s="7">
        <f t="shared" ref="B200:J200" si="13">SUM(B193:B199)</f>
        <v>123</v>
      </c>
      <c r="C200" s="7">
        <f t="shared" si="13"/>
        <v>12</v>
      </c>
      <c r="D200" s="7">
        <f t="shared" si="13"/>
        <v>25</v>
      </c>
      <c r="E200" s="7">
        <f t="shared" si="13"/>
        <v>40</v>
      </c>
      <c r="F200" s="7">
        <f t="shared" si="13"/>
        <v>34</v>
      </c>
      <c r="G200" s="7">
        <f t="shared" si="13"/>
        <v>41</v>
      </c>
      <c r="H200" s="7">
        <f t="shared" si="13"/>
        <v>52</v>
      </c>
      <c r="I200" s="7">
        <f t="shared" si="13"/>
        <v>39</v>
      </c>
      <c r="J200" s="7">
        <f t="shared" si="13"/>
        <v>53</v>
      </c>
      <c r="K200" s="20">
        <f>(B200-J200-(SUM(C212:I212)))*100/B200</f>
        <v>31.707317073170731</v>
      </c>
    </row>
    <row r="201" spans="1:11" s="12" customFormat="1" ht="19.5" customHeight="1" x14ac:dyDescent="0.3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</row>
    <row r="202" spans="1:11" ht="23.25" customHeight="1" x14ac:dyDescent="0.35">
      <c r="A202" s="9" t="s">
        <v>20</v>
      </c>
      <c r="B202" s="3"/>
      <c r="C202" s="3"/>
      <c r="D202" s="3"/>
      <c r="E202" s="3"/>
      <c r="F202" s="3"/>
      <c r="G202" s="3"/>
      <c r="H202" s="3"/>
      <c r="I202" s="3"/>
      <c r="J202" s="3"/>
      <c r="K202" s="15"/>
    </row>
    <row r="203" spans="1:11" ht="24" customHeight="1" x14ac:dyDescent="0.35">
      <c r="A203" s="43" t="s">
        <v>16</v>
      </c>
      <c r="B203" s="43" t="s">
        <v>1</v>
      </c>
      <c r="C203" s="37" t="s">
        <v>21</v>
      </c>
      <c r="D203" s="38"/>
      <c r="E203" s="38"/>
      <c r="F203" s="38"/>
      <c r="G203" s="38"/>
      <c r="H203" s="38"/>
      <c r="I203" s="38"/>
      <c r="J203" s="52" t="s">
        <v>22</v>
      </c>
      <c r="K203" s="35" t="s">
        <v>24</v>
      </c>
    </row>
    <row r="204" spans="1:11" ht="41.1" customHeight="1" x14ac:dyDescent="0.35">
      <c r="A204" s="44"/>
      <c r="B204" s="43"/>
      <c r="C204" s="30">
        <v>2553</v>
      </c>
      <c r="D204" s="30">
        <v>2554</v>
      </c>
      <c r="E204" s="31">
        <v>2555</v>
      </c>
      <c r="F204" s="31">
        <v>2556</v>
      </c>
      <c r="G204" s="31">
        <v>2557</v>
      </c>
      <c r="H204" s="31">
        <v>2558</v>
      </c>
      <c r="I204" s="31">
        <v>2559</v>
      </c>
      <c r="J204" s="53"/>
      <c r="K204" s="36"/>
    </row>
    <row r="205" spans="1:11" ht="19.5" customHeight="1" x14ac:dyDescent="0.35">
      <c r="A205" s="5">
        <v>2553</v>
      </c>
      <c r="B205" s="5">
        <v>18</v>
      </c>
      <c r="C205" s="5"/>
      <c r="D205" s="6"/>
      <c r="E205" s="6"/>
      <c r="F205" s="25">
        <v>4</v>
      </c>
      <c r="G205" s="6">
        <v>0</v>
      </c>
      <c r="H205" s="6">
        <v>0</v>
      </c>
      <c r="I205" s="6">
        <v>0</v>
      </c>
      <c r="J205" s="10">
        <v>4</v>
      </c>
      <c r="K205" s="19">
        <f>J205*100/B205</f>
        <v>22.222222222222221</v>
      </c>
    </row>
    <row r="206" spans="1:11" ht="19.5" customHeight="1" x14ac:dyDescent="0.35">
      <c r="A206" s="5">
        <v>2554</v>
      </c>
      <c r="B206" s="5">
        <v>29</v>
      </c>
      <c r="C206" s="5"/>
      <c r="D206" s="6"/>
      <c r="E206" s="6"/>
      <c r="F206" s="6"/>
      <c r="G206" s="25">
        <v>11</v>
      </c>
      <c r="H206" s="6">
        <v>3</v>
      </c>
      <c r="I206" s="6">
        <v>1</v>
      </c>
      <c r="J206" s="10">
        <v>11</v>
      </c>
      <c r="K206" s="19">
        <f>J206*100/B206</f>
        <v>37.931034482758619</v>
      </c>
    </row>
    <row r="207" spans="1:11" ht="19.5" customHeight="1" x14ac:dyDescent="0.35">
      <c r="A207" s="5">
        <v>2555</v>
      </c>
      <c r="B207" s="5">
        <v>22</v>
      </c>
      <c r="C207" s="5"/>
      <c r="D207" s="6"/>
      <c r="E207" s="6"/>
      <c r="F207" s="6"/>
      <c r="G207" s="6"/>
      <c r="H207" s="25">
        <v>12</v>
      </c>
      <c r="I207" s="6">
        <v>0</v>
      </c>
      <c r="J207" s="10">
        <v>12</v>
      </c>
      <c r="K207" s="19">
        <f>J207*100/B207</f>
        <v>54.545454545454547</v>
      </c>
    </row>
    <row r="208" spans="1:11" ht="19.5" customHeight="1" x14ac:dyDescent="0.35">
      <c r="A208" s="5">
        <v>2556</v>
      </c>
      <c r="B208" s="5"/>
      <c r="C208" s="5"/>
      <c r="D208" s="6"/>
      <c r="E208" s="6"/>
      <c r="F208" s="6"/>
      <c r="G208" s="6"/>
      <c r="H208" s="6"/>
      <c r="I208" s="6"/>
      <c r="J208" s="10"/>
      <c r="K208" s="19"/>
    </row>
    <row r="209" spans="1:11" ht="19.5" customHeight="1" x14ac:dyDescent="0.35">
      <c r="A209" s="5">
        <v>2557</v>
      </c>
      <c r="B209" s="5">
        <v>16</v>
      </c>
      <c r="C209" s="5"/>
      <c r="D209" s="6"/>
      <c r="E209" s="6"/>
      <c r="F209" s="6"/>
      <c r="G209" s="6"/>
      <c r="H209" s="6"/>
      <c r="I209" s="6"/>
      <c r="J209" s="10"/>
      <c r="K209" s="19">
        <f>J209*100/B209</f>
        <v>0</v>
      </c>
    </row>
    <row r="210" spans="1:11" ht="19.5" customHeight="1" x14ac:dyDescent="0.35">
      <c r="A210" s="5">
        <v>2558</v>
      </c>
      <c r="B210" s="5">
        <v>32</v>
      </c>
      <c r="C210" s="5"/>
      <c r="D210" s="6"/>
      <c r="E210" s="6"/>
      <c r="F210" s="6"/>
      <c r="G210" s="6"/>
      <c r="H210" s="6"/>
      <c r="I210" s="6"/>
      <c r="J210" s="10"/>
      <c r="K210" s="19">
        <f>J210*100/B210</f>
        <v>0</v>
      </c>
    </row>
    <row r="211" spans="1:11" ht="19.5" customHeight="1" x14ac:dyDescent="0.35">
      <c r="A211" s="5">
        <v>2559</v>
      </c>
      <c r="B211" s="5">
        <v>6</v>
      </c>
      <c r="C211" s="5"/>
      <c r="D211" s="6"/>
      <c r="E211" s="6"/>
      <c r="F211" s="6"/>
      <c r="G211" s="6"/>
      <c r="H211" s="6"/>
      <c r="I211" s="6"/>
      <c r="J211" s="10"/>
      <c r="K211" s="19">
        <f>J211*100/B211</f>
        <v>0</v>
      </c>
    </row>
    <row r="212" spans="1:11" ht="19.5" customHeight="1" x14ac:dyDescent="0.35">
      <c r="A212" s="17" t="s">
        <v>0</v>
      </c>
      <c r="B212" s="17">
        <f>SUM(B205:B211)</f>
        <v>123</v>
      </c>
      <c r="C212" s="17"/>
      <c r="D212" s="17"/>
      <c r="E212" s="17"/>
      <c r="F212" s="17">
        <f>SUM(F205:F211)</f>
        <v>4</v>
      </c>
      <c r="G212" s="17">
        <f>SUM(G205:G211)</f>
        <v>11</v>
      </c>
      <c r="H212" s="17">
        <f>SUM(H205:H211)</f>
        <v>15</v>
      </c>
      <c r="I212" s="17">
        <f>SUM(I205:I211)</f>
        <v>1</v>
      </c>
      <c r="J212" s="17">
        <f>SUM(J205:J211)</f>
        <v>27</v>
      </c>
      <c r="K212" s="21">
        <f>J212*100/B212</f>
        <v>21.951219512195124</v>
      </c>
    </row>
    <row r="213" spans="1:11" s="12" customFormat="1" ht="19.5" customHeight="1" x14ac:dyDescent="0.3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</row>
    <row r="214" spans="1:11" s="12" customFormat="1" ht="19.5" customHeight="1" x14ac:dyDescent="0.3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</row>
    <row r="215" spans="1:11" ht="23.25" x14ac:dyDescent="0.35">
      <c r="A215" s="47" t="s">
        <v>6</v>
      </c>
      <c r="B215" s="47"/>
      <c r="C215" s="47"/>
      <c r="D215" s="47"/>
      <c r="E215" s="47"/>
      <c r="F215" s="47"/>
      <c r="G215" s="47"/>
      <c r="H215" s="47"/>
      <c r="I215" s="47"/>
      <c r="J215" s="47"/>
      <c r="K215" s="47"/>
    </row>
    <row r="216" spans="1:11" ht="23.25" customHeight="1" x14ac:dyDescent="0.35">
      <c r="A216" s="9" t="s">
        <v>19</v>
      </c>
      <c r="B216" s="3"/>
      <c r="C216" s="3"/>
      <c r="D216" s="3"/>
      <c r="E216" s="3"/>
      <c r="F216" s="3"/>
      <c r="G216" s="3"/>
      <c r="H216" s="3"/>
      <c r="I216" s="3"/>
      <c r="J216" s="3"/>
      <c r="K216" s="8"/>
    </row>
    <row r="217" spans="1:11" ht="24" customHeight="1" x14ac:dyDescent="0.35">
      <c r="A217" s="50" t="s">
        <v>16</v>
      </c>
      <c r="B217" s="50" t="s">
        <v>1</v>
      </c>
      <c r="C217" s="39" t="s">
        <v>18</v>
      </c>
      <c r="D217" s="40"/>
      <c r="E217" s="40"/>
      <c r="F217" s="40"/>
      <c r="G217" s="40"/>
      <c r="H217" s="40"/>
      <c r="I217" s="40"/>
      <c r="J217" s="41" t="s">
        <v>17</v>
      </c>
      <c r="K217" s="45" t="s">
        <v>26</v>
      </c>
    </row>
    <row r="218" spans="1:11" ht="41.1" customHeight="1" x14ac:dyDescent="0.35">
      <c r="A218" s="51"/>
      <c r="B218" s="50"/>
      <c r="C218" s="32">
        <v>2553</v>
      </c>
      <c r="D218" s="32">
        <v>2554</v>
      </c>
      <c r="E218" s="33">
        <v>2555</v>
      </c>
      <c r="F218" s="33">
        <v>2556</v>
      </c>
      <c r="G218" s="33">
        <v>2557</v>
      </c>
      <c r="H218" s="33">
        <v>2558</v>
      </c>
      <c r="I218" s="33">
        <v>2559</v>
      </c>
      <c r="J218" s="42"/>
      <c r="K218" s="46"/>
    </row>
    <row r="219" spans="1:11" ht="19.5" customHeight="1" x14ac:dyDescent="0.35">
      <c r="A219" s="5">
        <v>2553</v>
      </c>
      <c r="B219" s="5">
        <f>9+44+44+33+25+117</f>
        <v>272</v>
      </c>
      <c r="C219" s="5">
        <f>129+98</f>
        <v>227</v>
      </c>
      <c r="D219" s="6">
        <f>115+65</f>
        <v>180</v>
      </c>
      <c r="E219" s="6">
        <f>108+61</f>
        <v>169</v>
      </c>
      <c r="F219" s="25">
        <f>B219-J219</f>
        <v>166</v>
      </c>
      <c r="G219" s="6">
        <f>3+2</f>
        <v>5</v>
      </c>
      <c r="H219" s="6">
        <v>0</v>
      </c>
      <c r="I219" s="6">
        <v>0</v>
      </c>
      <c r="J219" s="10">
        <f>47+59</f>
        <v>106</v>
      </c>
      <c r="K219" s="19">
        <f>F219/B219*100</f>
        <v>61.029411764705884</v>
      </c>
    </row>
    <row r="220" spans="1:11" ht="19.5" customHeight="1" x14ac:dyDescent="0.35">
      <c r="A220" s="5">
        <v>2554</v>
      </c>
      <c r="B220" s="5">
        <f>55+51+55+57+122</f>
        <v>340</v>
      </c>
      <c r="C220" s="5"/>
      <c r="D220" s="6">
        <f>180+102</f>
        <v>282</v>
      </c>
      <c r="E220" s="6">
        <f>142+77</f>
        <v>219</v>
      </c>
      <c r="F220" s="6">
        <f>135+73</f>
        <v>208</v>
      </c>
      <c r="G220" s="25">
        <f>B220-J220</f>
        <v>201</v>
      </c>
      <c r="H220" s="6">
        <f>7+1</f>
        <v>8</v>
      </c>
      <c r="I220" s="6">
        <f>4+1</f>
        <v>5</v>
      </c>
      <c r="J220" s="10">
        <f>89+50</f>
        <v>139</v>
      </c>
      <c r="K220" s="19">
        <f>G220/B220*100</f>
        <v>59.117647058823529</v>
      </c>
    </row>
    <row r="221" spans="1:11" ht="19.5" customHeight="1" x14ac:dyDescent="0.35">
      <c r="A221" s="5">
        <v>2555</v>
      </c>
      <c r="B221" s="5">
        <f>40+40+32+38+39+40+98</f>
        <v>327</v>
      </c>
      <c r="C221" s="5"/>
      <c r="D221" s="6"/>
      <c r="E221" s="6">
        <f>203+81</f>
        <v>284</v>
      </c>
      <c r="F221" s="6">
        <f>175+58</f>
        <v>233</v>
      </c>
      <c r="G221" s="6">
        <f>174+52</f>
        <v>226</v>
      </c>
      <c r="H221" s="25">
        <f>B221-J221</f>
        <v>227</v>
      </c>
      <c r="I221" s="6">
        <v>8</v>
      </c>
      <c r="J221" s="10">
        <f>58+42</f>
        <v>100</v>
      </c>
      <c r="K221" s="19">
        <f>H221/B221*100</f>
        <v>69.418960244648318</v>
      </c>
    </row>
    <row r="222" spans="1:11" ht="19.5" customHeight="1" x14ac:dyDescent="0.35">
      <c r="A222" s="5">
        <v>2556</v>
      </c>
      <c r="B222" s="5">
        <f>44+41+43+47+43+43+97</f>
        <v>358</v>
      </c>
      <c r="C222" s="5"/>
      <c r="D222" s="6"/>
      <c r="E222" s="6"/>
      <c r="F222" s="6">
        <f>214+78</f>
        <v>292</v>
      </c>
      <c r="G222" s="6">
        <f>175+63</f>
        <v>238</v>
      </c>
      <c r="H222" s="6">
        <f>168+62</f>
        <v>230</v>
      </c>
      <c r="I222" s="25">
        <f>B222-J222</f>
        <v>228</v>
      </c>
      <c r="J222" s="10">
        <f>96+34</f>
        <v>130</v>
      </c>
      <c r="K222" s="19">
        <f>I222/B222*100</f>
        <v>63.687150837988824</v>
      </c>
    </row>
    <row r="223" spans="1:11" ht="19.5" customHeight="1" x14ac:dyDescent="0.35">
      <c r="A223" s="5">
        <v>2557</v>
      </c>
      <c r="B223" s="5">
        <f>41+39+39+30+25+85</f>
        <v>259</v>
      </c>
      <c r="C223" s="5"/>
      <c r="D223" s="6"/>
      <c r="E223" s="6"/>
      <c r="F223" s="6"/>
      <c r="G223" s="6">
        <f>150+75</f>
        <v>225</v>
      </c>
      <c r="H223" s="6">
        <f>137+55</f>
        <v>192</v>
      </c>
      <c r="I223" s="25">
        <f>B223-J223</f>
        <v>197</v>
      </c>
      <c r="J223" s="10">
        <f>33+29</f>
        <v>62</v>
      </c>
      <c r="K223" s="19">
        <f>I223/B223*100</f>
        <v>76.061776061776072</v>
      </c>
    </row>
    <row r="224" spans="1:11" ht="19.5" customHeight="1" x14ac:dyDescent="0.35">
      <c r="A224" s="5">
        <v>2558</v>
      </c>
      <c r="B224" s="5">
        <f>40+40+37+31+40+35+35</f>
        <v>258</v>
      </c>
      <c r="C224" s="5"/>
      <c r="D224" s="6"/>
      <c r="E224" s="6"/>
      <c r="F224" s="6"/>
      <c r="G224" s="6"/>
      <c r="H224" s="6">
        <f>193+29</f>
        <v>222</v>
      </c>
      <c r="I224" s="25">
        <f>B224-J224</f>
        <v>211</v>
      </c>
      <c r="J224" s="10">
        <f>36+11</f>
        <v>47</v>
      </c>
      <c r="K224" s="19">
        <f>I224/B224*100</f>
        <v>81.782945736434115</v>
      </c>
    </row>
    <row r="225" spans="1:11" ht="19.5" customHeight="1" x14ac:dyDescent="0.35">
      <c r="A225" s="5">
        <v>2559</v>
      </c>
      <c r="B225" s="5">
        <f>42+44+43+70</f>
        <v>199</v>
      </c>
      <c r="C225" s="5"/>
      <c r="D225" s="6"/>
      <c r="E225" s="6"/>
      <c r="F225" s="6"/>
      <c r="G225" s="6"/>
      <c r="H225" s="6"/>
      <c r="I225" s="25">
        <f>B225-J225</f>
        <v>192</v>
      </c>
      <c r="J225" s="10">
        <f>6+1</f>
        <v>7</v>
      </c>
      <c r="K225" s="19">
        <f>I225/B225*100</f>
        <v>96.482412060301499</v>
      </c>
    </row>
    <row r="226" spans="1:11" ht="19.5" customHeight="1" x14ac:dyDescent="0.35">
      <c r="A226" s="7" t="s">
        <v>0</v>
      </c>
      <c r="B226" s="16">
        <f t="shared" ref="B226:J226" si="14">SUM(B219:B225)</f>
        <v>2013</v>
      </c>
      <c r="C226" s="16">
        <f t="shared" si="14"/>
        <v>227</v>
      </c>
      <c r="D226" s="16">
        <f t="shared" si="14"/>
        <v>462</v>
      </c>
      <c r="E226" s="16">
        <f t="shared" si="14"/>
        <v>672</v>
      </c>
      <c r="F226" s="16">
        <f t="shared" si="14"/>
        <v>899</v>
      </c>
      <c r="G226" s="16">
        <f t="shared" si="14"/>
        <v>895</v>
      </c>
      <c r="H226" s="16">
        <f t="shared" si="14"/>
        <v>879</v>
      </c>
      <c r="I226" s="16">
        <f t="shared" si="14"/>
        <v>841</v>
      </c>
      <c r="J226" s="16">
        <f t="shared" si="14"/>
        <v>591</v>
      </c>
      <c r="K226" s="20">
        <f>(B226-J226-(SUM(C238:I238)))*100/B226</f>
        <v>40.536512667660212</v>
      </c>
    </row>
    <row r="227" spans="1:11" s="4" customFormat="1" ht="18.75" customHeight="1" x14ac:dyDescent="0.4">
      <c r="A227" s="1"/>
      <c r="B227" s="1"/>
      <c r="C227" s="1"/>
      <c r="D227" s="1"/>
      <c r="E227" s="1"/>
      <c r="F227" s="1"/>
      <c r="G227" s="1"/>
      <c r="H227" s="1"/>
      <c r="I227" s="1"/>
      <c r="J227" s="2"/>
      <c r="K227" s="2"/>
    </row>
    <row r="228" spans="1:11" ht="23.25" customHeight="1" x14ac:dyDescent="0.35">
      <c r="A228" s="9" t="s">
        <v>20</v>
      </c>
      <c r="B228" s="3"/>
      <c r="C228" s="3"/>
      <c r="D228" s="3"/>
      <c r="E228" s="3"/>
      <c r="F228" s="3"/>
      <c r="G228" s="3"/>
      <c r="H228" s="3"/>
      <c r="I228" s="3"/>
      <c r="J228" s="3"/>
      <c r="K228" s="15"/>
    </row>
    <row r="229" spans="1:11" ht="24" customHeight="1" x14ac:dyDescent="0.35">
      <c r="A229" s="43" t="s">
        <v>16</v>
      </c>
      <c r="B229" s="43" t="s">
        <v>1</v>
      </c>
      <c r="C229" s="37" t="s">
        <v>21</v>
      </c>
      <c r="D229" s="38"/>
      <c r="E229" s="38"/>
      <c r="F229" s="38"/>
      <c r="G229" s="38"/>
      <c r="H229" s="38"/>
      <c r="I229" s="38"/>
      <c r="J229" s="52" t="s">
        <v>22</v>
      </c>
      <c r="K229" s="35" t="s">
        <v>24</v>
      </c>
    </row>
    <row r="230" spans="1:11" ht="41.1" customHeight="1" x14ac:dyDescent="0.35">
      <c r="A230" s="44"/>
      <c r="B230" s="43"/>
      <c r="C230" s="30">
        <v>2553</v>
      </c>
      <c r="D230" s="30">
        <v>2554</v>
      </c>
      <c r="E230" s="31">
        <v>2555</v>
      </c>
      <c r="F230" s="31">
        <v>2556</v>
      </c>
      <c r="G230" s="31">
        <v>2557</v>
      </c>
      <c r="H230" s="31">
        <v>2558</v>
      </c>
      <c r="I230" s="31">
        <v>2559</v>
      </c>
      <c r="J230" s="53"/>
      <c r="K230" s="36"/>
    </row>
    <row r="231" spans="1:11" ht="19.5" customHeight="1" x14ac:dyDescent="0.35">
      <c r="A231" s="5">
        <v>2553</v>
      </c>
      <c r="B231" s="5">
        <f>9+44+44+33+25+117</f>
        <v>272</v>
      </c>
      <c r="C231" s="5"/>
      <c r="D231" s="6"/>
      <c r="E231" s="6"/>
      <c r="F231" s="25">
        <f>16+1</f>
        <v>17</v>
      </c>
      <c r="G231" s="6">
        <f>90+38</f>
        <v>128</v>
      </c>
      <c r="H231" s="6">
        <f>2+19</f>
        <v>21</v>
      </c>
      <c r="I231" s="6">
        <v>0</v>
      </c>
      <c r="J231" s="10">
        <f>16+1</f>
        <v>17</v>
      </c>
      <c r="K231" s="19">
        <f t="shared" ref="K231:K238" si="15">J231*100/B231</f>
        <v>6.25</v>
      </c>
    </row>
    <row r="232" spans="1:11" ht="19.5" customHeight="1" x14ac:dyDescent="0.35">
      <c r="A232" s="5">
        <v>2554</v>
      </c>
      <c r="B232" s="5">
        <f>55+51+55+57+122</f>
        <v>340</v>
      </c>
      <c r="C232" s="5"/>
      <c r="D232" s="6"/>
      <c r="E232" s="6"/>
      <c r="F232" s="6"/>
      <c r="G232" s="25">
        <v>109</v>
      </c>
      <c r="H232" s="6">
        <f>12+24</f>
        <v>36</v>
      </c>
      <c r="I232" s="6">
        <f>2+45</f>
        <v>47</v>
      </c>
      <c r="J232" s="10">
        <v>109</v>
      </c>
      <c r="K232" s="19">
        <f t="shared" si="15"/>
        <v>32.058823529411768</v>
      </c>
    </row>
    <row r="233" spans="1:11" ht="19.5" customHeight="1" x14ac:dyDescent="0.35">
      <c r="A233" s="5">
        <v>2555</v>
      </c>
      <c r="B233" s="5">
        <f>40+40+32+38+39+40+98</f>
        <v>327</v>
      </c>
      <c r="C233" s="5"/>
      <c r="D233" s="6"/>
      <c r="E233" s="6"/>
      <c r="F233" s="6"/>
      <c r="G233" s="6"/>
      <c r="H233" s="25">
        <f>40+3</f>
        <v>43</v>
      </c>
      <c r="I233" s="6">
        <f>123+35</f>
        <v>158</v>
      </c>
      <c r="J233" s="10">
        <f>40+3</f>
        <v>43</v>
      </c>
      <c r="K233" s="19">
        <f t="shared" si="15"/>
        <v>13.149847094801224</v>
      </c>
    </row>
    <row r="234" spans="1:11" ht="19.5" customHeight="1" x14ac:dyDescent="0.35">
      <c r="A234" s="5">
        <v>2556</v>
      </c>
      <c r="B234" s="5">
        <f>44+41+43+47+43+43+97</f>
        <v>358</v>
      </c>
      <c r="C234" s="5"/>
      <c r="D234" s="6"/>
      <c r="E234" s="6"/>
      <c r="F234" s="6"/>
      <c r="G234" s="6"/>
      <c r="H234" s="6"/>
      <c r="I234" s="25">
        <f>40+7</f>
        <v>47</v>
      </c>
      <c r="J234" s="10">
        <f>40+7</f>
        <v>47</v>
      </c>
      <c r="K234" s="19">
        <f t="shared" si="15"/>
        <v>13.128491620111731</v>
      </c>
    </row>
    <row r="235" spans="1:11" ht="19.5" customHeight="1" x14ac:dyDescent="0.35">
      <c r="A235" s="5">
        <v>2557</v>
      </c>
      <c r="B235" s="5">
        <f>41+39+39+30+25+85</f>
        <v>259</v>
      </c>
      <c r="C235" s="5"/>
      <c r="D235" s="6"/>
      <c r="E235" s="6"/>
      <c r="F235" s="6"/>
      <c r="G235" s="6"/>
      <c r="H235" s="6"/>
      <c r="I235" s="6"/>
      <c r="J235" s="10"/>
      <c r="K235" s="19">
        <f t="shared" si="15"/>
        <v>0</v>
      </c>
    </row>
    <row r="236" spans="1:11" ht="19.5" customHeight="1" x14ac:dyDescent="0.35">
      <c r="A236" s="5">
        <v>2558</v>
      </c>
      <c r="B236" s="5">
        <f>40+40+37+31+40+35+35</f>
        <v>258</v>
      </c>
      <c r="C236" s="5"/>
      <c r="D236" s="6"/>
      <c r="E236" s="6"/>
      <c r="F236" s="6"/>
      <c r="G236" s="6"/>
      <c r="H236" s="6"/>
      <c r="I236" s="6"/>
      <c r="J236" s="10"/>
      <c r="K236" s="19">
        <f t="shared" si="15"/>
        <v>0</v>
      </c>
    </row>
    <row r="237" spans="1:11" ht="19.5" customHeight="1" x14ac:dyDescent="0.35">
      <c r="A237" s="5">
        <v>2559</v>
      </c>
      <c r="B237" s="5">
        <f>42+44+43+70</f>
        <v>199</v>
      </c>
      <c r="C237" s="5"/>
      <c r="D237" s="6"/>
      <c r="E237" s="6"/>
      <c r="F237" s="6"/>
      <c r="G237" s="6"/>
      <c r="H237" s="6"/>
      <c r="I237" s="6"/>
      <c r="J237" s="10"/>
      <c r="K237" s="19">
        <f t="shared" si="15"/>
        <v>0</v>
      </c>
    </row>
    <row r="238" spans="1:11" ht="19.5" customHeight="1" x14ac:dyDescent="0.35">
      <c r="A238" s="17" t="s">
        <v>0</v>
      </c>
      <c r="B238" s="18">
        <f>SUM(B231:B237)</f>
        <v>2013</v>
      </c>
      <c r="C238" s="18"/>
      <c r="D238" s="17"/>
      <c r="E238" s="17"/>
      <c r="F238" s="17">
        <f>SUM(F231:F237)</f>
        <v>17</v>
      </c>
      <c r="G238" s="17">
        <f>SUM(G231:G237)</f>
        <v>237</v>
      </c>
      <c r="H238" s="17">
        <f>SUM(H231:H237)</f>
        <v>100</v>
      </c>
      <c r="I238" s="17">
        <f>SUM(I231:I237)</f>
        <v>252</v>
      </c>
      <c r="J238" s="17">
        <f>SUM(J231:J237)</f>
        <v>216</v>
      </c>
      <c r="K238" s="21">
        <f t="shared" si="15"/>
        <v>10.730253353204173</v>
      </c>
    </row>
    <row r="239" spans="1:11" s="4" customFormat="1" ht="12" customHeight="1" x14ac:dyDescent="0.4">
      <c r="A239" s="1"/>
      <c r="B239" s="1"/>
      <c r="C239" s="1"/>
      <c r="D239" s="1"/>
      <c r="E239" s="1"/>
      <c r="F239" s="1"/>
      <c r="G239" s="1"/>
      <c r="H239" s="1"/>
      <c r="I239" s="1"/>
      <c r="J239" s="2"/>
      <c r="K239" s="2"/>
    </row>
    <row r="240" spans="1:11" s="4" customFormat="1" ht="12" customHeight="1" x14ac:dyDescent="0.4">
      <c r="A240" s="1"/>
      <c r="B240" s="1"/>
      <c r="C240" s="1"/>
      <c r="D240" s="1"/>
      <c r="E240" s="1"/>
      <c r="F240" s="1"/>
      <c r="G240" s="1"/>
      <c r="H240" s="1"/>
      <c r="I240" s="1"/>
      <c r="J240" s="2"/>
      <c r="K240" s="2"/>
    </row>
    <row r="241" spans="1:11" s="4" customFormat="1" ht="12" customHeight="1" x14ac:dyDescent="0.4">
      <c r="A241" s="1"/>
      <c r="B241" s="1"/>
      <c r="C241" s="1"/>
      <c r="D241" s="1"/>
      <c r="E241" s="1"/>
      <c r="F241" s="1"/>
      <c r="G241" s="1"/>
      <c r="H241" s="1"/>
      <c r="I241" s="1"/>
      <c r="J241" s="2"/>
      <c r="K241" s="2"/>
    </row>
    <row r="242" spans="1:11" ht="23.25" x14ac:dyDescent="0.35">
      <c r="A242" s="47" t="s">
        <v>5</v>
      </c>
      <c r="B242" s="47"/>
      <c r="C242" s="47"/>
      <c r="D242" s="47"/>
      <c r="E242" s="47"/>
      <c r="F242" s="47"/>
      <c r="G242" s="47"/>
      <c r="H242" s="47"/>
      <c r="I242" s="47"/>
      <c r="J242" s="47"/>
      <c r="K242" s="47"/>
    </row>
    <row r="243" spans="1:11" ht="23.25" customHeight="1" x14ac:dyDescent="0.35">
      <c r="A243" s="9" t="s">
        <v>19</v>
      </c>
      <c r="B243" s="3"/>
      <c r="C243" s="3"/>
      <c r="D243" s="3"/>
      <c r="E243" s="3"/>
      <c r="F243" s="3"/>
      <c r="G243" s="3"/>
      <c r="H243" s="3"/>
      <c r="I243" s="3"/>
      <c r="J243" s="3"/>
      <c r="K243" s="8"/>
    </row>
    <row r="244" spans="1:11" ht="24" customHeight="1" x14ac:dyDescent="0.35">
      <c r="A244" s="50" t="s">
        <v>16</v>
      </c>
      <c r="B244" s="50" t="s">
        <v>1</v>
      </c>
      <c r="C244" s="39" t="s">
        <v>18</v>
      </c>
      <c r="D244" s="40"/>
      <c r="E244" s="40"/>
      <c r="F244" s="40"/>
      <c r="G244" s="40"/>
      <c r="H244" s="40"/>
      <c r="I244" s="40"/>
      <c r="J244" s="41" t="s">
        <v>17</v>
      </c>
      <c r="K244" s="45" t="s">
        <v>26</v>
      </c>
    </row>
    <row r="245" spans="1:11" ht="41.1" customHeight="1" x14ac:dyDescent="0.35">
      <c r="A245" s="51"/>
      <c r="B245" s="50"/>
      <c r="C245" s="32">
        <v>2553</v>
      </c>
      <c r="D245" s="32">
        <v>2554</v>
      </c>
      <c r="E245" s="33">
        <v>2555</v>
      </c>
      <c r="F245" s="33">
        <v>2556</v>
      </c>
      <c r="G245" s="33">
        <v>2557</v>
      </c>
      <c r="H245" s="33">
        <v>2558</v>
      </c>
      <c r="I245" s="33">
        <v>2559</v>
      </c>
      <c r="J245" s="42"/>
      <c r="K245" s="46"/>
    </row>
    <row r="246" spans="1:11" ht="19.5" customHeight="1" x14ac:dyDescent="0.35">
      <c r="A246" s="5">
        <v>2553</v>
      </c>
      <c r="B246" s="5">
        <f>27+31+12</f>
        <v>70</v>
      </c>
      <c r="C246" s="5">
        <f>46+7</f>
        <v>53</v>
      </c>
      <c r="D246" s="6">
        <f>28+5</f>
        <v>33</v>
      </c>
      <c r="E246" s="6">
        <f>21+6</f>
        <v>27</v>
      </c>
      <c r="F246" s="25">
        <f>B246-J246</f>
        <v>22</v>
      </c>
      <c r="G246" s="6">
        <f>6+2</f>
        <v>8</v>
      </c>
      <c r="H246" s="6">
        <v>5</v>
      </c>
      <c r="I246" s="6">
        <v>3</v>
      </c>
      <c r="J246" s="10">
        <f>39+9</f>
        <v>48</v>
      </c>
      <c r="K246" s="19">
        <f>F246/B246*100</f>
        <v>31.428571428571427</v>
      </c>
    </row>
    <row r="247" spans="1:11" ht="19.5" customHeight="1" x14ac:dyDescent="0.35">
      <c r="A247" s="5">
        <v>2554</v>
      </c>
      <c r="B247" s="5">
        <f>26+32+27</f>
        <v>85</v>
      </c>
      <c r="C247" s="5"/>
      <c r="D247" s="6">
        <f>42+16</f>
        <v>58</v>
      </c>
      <c r="E247" s="6">
        <f>23+12</f>
        <v>35</v>
      </c>
      <c r="F247" s="6">
        <f>15+9</f>
        <v>24</v>
      </c>
      <c r="G247" s="25">
        <f>B247-J247</f>
        <v>23</v>
      </c>
      <c r="H247" s="6">
        <f>2+3</f>
        <v>5</v>
      </c>
      <c r="I247" s="6">
        <f>1+1</f>
        <v>2</v>
      </c>
      <c r="J247" s="10">
        <f>44+18</f>
        <v>62</v>
      </c>
      <c r="K247" s="19">
        <f>G247/B247*100</f>
        <v>27.058823529411764</v>
      </c>
    </row>
    <row r="248" spans="1:11" ht="19.5" customHeight="1" x14ac:dyDescent="0.35">
      <c r="A248" s="5">
        <v>2555</v>
      </c>
      <c r="B248" s="5">
        <f>38+33</f>
        <v>71</v>
      </c>
      <c r="C248" s="5"/>
      <c r="D248" s="6"/>
      <c r="E248" s="6">
        <v>66</v>
      </c>
      <c r="F248" s="6">
        <v>38</v>
      </c>
      <c r="G248" s="6">
        <v>32</v>
      </c>
      <c r="H248" s="25">
        <f>B248-J248</f>
        <v>29</v>
      </c>
      <c r="I248" s="6">
        <v>4</v>
      </c>
      <c r="J248" s="10">
        <v>42</v>
      </c>
      <c r="K248" s="19">
        <f>H248/B248*100</f>
        <v>40.845070422535215</v>
      </c>
    </row>
    <row r="249" spans="1:11" ht="19.5" customHeight="1" x14ac:dyDescent="0.35">
      <c r="A249" s="5">
        <v>2556</v>
      </c>
      <c r="B249" s="5">
        <f>26+12</f>
        <v>38</v>
      </c>
      <c r="C249" s="5"/>
      <c r="D249" s="6"/>
      <c r="E249" s="6"/>
      <c r="F249" s="6">
        <f>23+12</f>
        <v>35</v>
      </c>
      <c r="G249" s="6">
        <f>17+6</f>
        <v>23</v>
      </c>
      <c r="H249" s="6">
        <f>13+3</f>
        <v>16</v>
      </c>
      <c r="I249" s="25">
        <f>B249-J249</f>
        <v>16</v>
      </c>
      <c r="J249" s="10">
        <f>13+9</f>
        <v>22</v>
      </c>
      <c r="K249" s="19">
        <f>I249/B249*100</f>
        <v>42.105263157894733</v>
      </c>
    </row>
    <row r="250" spans="1:11" ht="19.5" customHeight="1" x14ac:dyDescent="0.35">
      <c r="A250" s="5">
        <v>2557</v>
      </c>
      <c r="B250" s="5">
        <f>34+30+20</f>
        <v>84</v>
      </c>
      <c r="C250" s="5"/>
      <c r="D250" s="6"/>
      <c r="E250" s="6"/>
      <c r="F250" s="6"/>
      <c r="G250" s="6">
        <f>46+20</f>
        <v>66</v>
      </c>
      <c r="H250" s="6">
        <f>39+8</f>
        <v>47</v>
      </c>
      <c r="I250" s="25">
        <f>B250-J250</f>
        <v>38</v>
      </c>
      <c r="J250" s="10">
        <f>33+13</f>
        <v>46</v>
      </c>
      <c r="K250" s="19">
        <f>I250/B250*100</f>
        <v>45.238095238095241</v>
      </c>
    </row>
    <row r="251" spans="1:11" ht="19.5" customHeight="1" x14ac:dyDescent="0.35">
      <c r="A251" s="5">
        <v>2558</v>
      </c>
      <c r="B251" s="5">
        <f>40+34</f>
        <v>74</v>
      </c>
      <c r="C251" s="5"/>
      <c r="D251" s="6"/>
      <c r="E251" s="6"/>
      <c r="F251" s="6"/>
      <c r="G251" s="6"/>
      <c r="H251" s="6">
        <v>55</v>
      </c>
      <c r="I251" s="25">
        <f>B251-J251</f>
        <v>47</v>
      </c>
      <c r="J251" s="10">
        <v>27</v>
      </c>
      <c r="K251" s="19">
        <f>I251/B251*100</f>
        <v>63.513513513513509</v>
      </c>
    </row>
    <row r="252" spans="1:11" ht="19.5" customHeight="1" x14ac:dyDescent="0.35">
      <c r="A252" s="5">
        <v>2559</v>
      </c>
      <c r="B252" s="5">
        <v>49</v>
      </c>
      <c r="C252" s="5"/>
      <c r="D252" s="6"/>
      <c r="E252" s="6"/>
      <c r="F252" s="6"/>
      <c r="G252" s="6"/>
      <c r="H252" s="6"/>
      <c r="I252" s="25">
        <f>B252-J252</f>
        <v>48</v>
      </c>
      <c r="J252" s="10">
        <v>1</v>
      </c>
      <c r="K252" s="19">
        <f>I252/B252*100</f>
        <v>97.959183673469383</v>
      </c>
    </row>
    <row r="253" spans="1:11" ht="19.5" customHeight="1" x14ac:dyDescent="0.35">
      <c r="A253" s="7" t="s">
        <v>0</v>
      </c>
      <c r="B253" s="7">
        <f t="shared" ref="B253:J253" si="16">SUM(B246:B252)</f>
        <v>471</v>
      </c>
      <c r="C253" s="7">
        <f t="shared" si="16"/>
        <v>53</v>
      </c>
      <c r="D253" s="7">
        <f t="shared" si="16"/>
        <v>91</v>
      </c>
      <c r="E253" s="7">
        <f t="shared" si="16"/>
        <v>128</v>
      </c>
      <c r="F253" s="7">
        <f t="shared" si="16"/>
        <v>119</v>
      </c>
      <c r="G253" s="7">
        <f t="shared" si="16"/>
        <v>152</v>
      </c>
      <c r="H253" s="7">
        <f t="shared" si="16"/>
        <v>157</v>
      </c>
      <c r="I253" s="7">
        <f t="shared" si="16"/>
        <v>158</v>
      </c>
      <c r="J253" s="7">
        <f t="shared" si="16"/>
        <v>248</v>
      </c>
      <c r="K253" s="26"/>
    </row>
    <row r="254" spans="1:11" s="12" customFormat="1" ht="25.5" customHeight="1" x14ac:dyDescent="0.35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</row>
    <row r="255" spans="1:11" ht="26.25" customHeight="1" x14ac:dyDescent="0.35">
      <c r="A255" s="9" t="s">
        <v>20</v>
      </c>
      <c r="B255" s="3"/>
      <c r="C255" s="3"/>
      <c r="D255" s="3"/>
      <c r="E255" s="3"/>
      <c r="F255" s="3"/>
      <c r="G255" s="3"/>
      <c r="H255" s="3"/>
      <c r="I255" s="3"/>
      <c r="J255" s="3"/>
      <c r="K255" s="15"/>
    </row>
    <row r="256" spans="1:11" ht="24" customHeight="1" x14ac:dyDescent="0.35">
      <c r="A256" s="43" t="s">
        <v>16</v>
      </c>
      <c r="B256" s="43" t="s">
        <v>1</v>
      </c>
      <c r="C256" s="37" t="s">
        <v>21</v>
      </c>
      <c r="D256" s="38"/>
      <c r="E256" s="38"/>
      <c r="F256" s="38"/>
      <c r="G256" s="38"/>
      <c r="H256" s="38"/>
      <c r="I256" s="38"/>
      <c r="J256" s="52" t="s">
        <v>22</v>
      </c>
      <c r="K256" s="35" t="s">
        <v>24</v>
      </c>
    </row>
    <row r="257" spans="1:11" ht="41.1" customHeight="1" x14ac:dyDescent="0.35">
      <c r="A257" s="44"/>
      <c r="B257" s="43"/>
      <c r="C257" s="30">
        <v>2553</v>
      </c>
      <c r="D257" s="30">
        <v>2554</v>
      </c>
      <c r="E257" s="31">
        <v>2555</v>
      </c>
      <c r="F257" s="31">
        <v>2556</v>
      </c>
      <c r="G257" s="31">
        <v>2557</v>
      </c>
      <c r="H257" s="31">
        <v>2558</v>
      </c>
      <c r="I257" s="31">
        <v>2559</v>
      </c>
      <c r="J257" s="53"/>
      <c r="K257" s="36"/>
    </row>
    <row r="258" spans="1:11" ht="19.5" customHeight="1" x14ac:dyDescent="0.35">
      <c r="A258" s="5">
        <v>2553</v>
      </c>
      <c r="B258" s="5">
        <f>27+31+12</f>
        <v>70</v>
      </c>
      <c r="C258" s="5"/>
      <c r="D258" s="6"/>
      <c r="E258" s="6"/>
      <c r="F258" s="25">
        <v>0</v>
      </c>
      <c r="G258" s="6">
        <f>11+3</f>
        <v>14</v>
      </c>
      <c r="H258" s="6">
        <v>4</v>
      </c>
      <c r="I258" s="6">
        <v>2</v>
      </c>
      <c r="J258" s="10">
        <v>0</v>
      </c>
      <c r="K258" s="19">
        <f t="shared" ref="K258:K264" si="17">J258*100/B258</f>
        <v>0</v>
      </c>
    </row>
    <row r="259" spans="1:11" ht="19.5" customHeight="1" x14ac:dyDescent="0.35">
      <c r="A259" s="5">
        <v>2554</v>
      </c>
      <c r="B259" s="5">
        <f>26+32+27</f>
        <v>85</v>
      </c>
      <c r="C259" s="5"/>
      <c r="D259" s="6"/>
      <c r="E259" s="6"/>
      <c r="F259" s="6"/>
      <c r="G259" s="25">
        <f>5+1</f>
        <v>6</v>
      </c>
      <c r="H259" s="6">
        <f>7+4</f>
        <v>11</v>
      </c>
      <c r="I259" s="6">
        <f>1+2</f>
        <v>3</v>
      </c>
      <c r="J259" s="10">
        <f>5+1</f>
        <v>6</v>
      </c>
      <c r="K259" s="19">
        <f t="shared" si="17"/>
        <v>7.0588235294117645</v>
      </c>
    </row>
    <row r="260" spans="1:11" ht="19.5" customHeight="1" x14ac:dyDescent="0.35">
      <c r="A260" s="5">
        <v>2555</v>
      </c>
      <c r="B260" s="5">
        <f>38+33</f>
        <v>71</v>
      </c>
      <c r="C260" s="5"/>
      <c r="D260" s="6"/>
      <c r="E260" s="6"/>
      <c r="F260" s="6"/>
      <c r="G260" s="6"/>
      <c r="H260" s="25">
        <v>8</v>
      </c>
      <c r="I260" s="6">
        <v>18</v>
      </c>
      <c r="J260" s="10">
        <v>8</v>
      </c>
      <c r="K260" s="19">
        <f t="shared" si="17"/>
        <v>11.267605633802816</v>
      </c>
    </row>
    <row r="261" spans="1:11" ht="19.5" customHeight="1" x14ac:dyDescent="0.35">
      <c r="A261" s="5">
        <v>2556</v>
      </c>
      <c r="B261" s="5">
        <f>26+12</f>
        <v>38</v>
      </c>
      <c r="C261" s="5"/>
      <c r="D261" s="6"/>
      <c r="E261" s="6"/>
      <c r="F261" s="6"/>
      <c r="G261" s="6"/>
      <c r="H261" s="6"/>
      <c r="I261" s="25">
        <v>6</v>
      </c>
      <c r="J261" s="10">
        <v>6</v>
      </c>
      <c r="K261" s="19">
        <f t="shared" si="17"/>
        <v>15.789473684210526</v>
      </c>
    </row>
    <row r="262" spans="1:11" ht="19.5" customHeight="1" x14ac:dyDescent="0.35">
      <c r="A262" s="5">
        <v>2557</v>
      </c>
      <c r="B262" s="5">
        <f>34+30+20</f>
        <v>84</v>
      </c>
      <c r="C262" s="5"/>
      <c r="D262" s="6"/>
      <c r="E262" s="6"/>
      <c r="F262" s="6"/>
      <c r="G262" s="6"/>
      <c r="H262" s="6"/>
      <c r="I262" s="6"/>
      <c r="J262" s="10"/>
      <c r="K262" s="19">
        <f t="shared" si="17"/>
        <v>0</v>
      </c>
    </row>
    <row r="263" spans="1:11" ht="19.5" customHeight="1" x14ac:dyDescent="0.35">
      <c r="A263" s="5">
        <v>2558</v>
      </c>
      <c r="B263" s="5">
        <f>40+34</f>
        <v>74</v>
      </c>
      <c r="C263" s="5"/>
      <c r="D263" s="6"/>
      <c r="E263" s="6"/>
      <c r="F263" s="6"/>
      <c r="G263" s="6"/>
      <c r="H263" s="6"/>
      <c r="I263" s="6"/>
      <c r="J263" s="10"/>
      <c r="K263" s="19">
        <f t="shared" si="17"/>
        <v>0</v>
      </c>
    </row>
    <row r="264" spans="1:11" ht="19.5" customHeight="1" x14ac:dyDescent="0.35">
      <c r="A264" s="5">
        <v>2559</v>
      </c>
      <c r="B264" s="5">
        <v>49</v>
      </c>
      <c r="C264" s="5"/>
      <c r="D264" s="6"/>
      <c r="E264" s="6"/>
      <c r="F264" s="6"/>
      <c r="G264" s="6"/>
      <c r="H264" s="6"/>
      <c r="I264" s="6"/>
      <c r="J264" s="10"/>
      <c r="K264" s="19">
        <f t="shared" si="17"/>
        <v>0</v>
      </c>
    </row>
    <row r="265" spans="1:11" ht="19.5" customHeight="1" x14ac:dyDescent="0.35">
      <c r="A265" s="17" t="s">
        <v>0</v>
      </c>
      <c r="B265" s="17">
        <f>SUM(B258:B264)</f>
        <v>471</v>
      </c>
      <c r="C265" s="17"/>
      <c r="D265" s="17"/>
      <c r="E265" s="17"/>
      <c r="F265" s="17">
        <f>SUM(F258:F264)</f>
        <v>0</v>
      </c>
      <c r="G265" s="17">
        <f>SUM(G258:G264)</f>
        <v>20</v>
      </c>
      <c r="H265" s="17">
        <f>SUM(H258:H264)</f>
        <v>23</v>
      </c>
      <c r="I265" s="17">
        <f>SUM(I258:I264)</f>
        <v>29</v>
      </c>
      <c r="J265" s="17">
        <f>SUM(J258:J264)</f>
        <v>20</v>
      </c>
      <c r="K265" s="21"/>
    </row>
    <row r="266" spans="1:11" s="12" customFormat="1" ht="12" customHeight="1" x14ac:dyDescent="0.35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</row>
    <row r="267" spans="1:11" s="12" customFormat="1" ht="12" customHeight="1" x14ac:dyDescent="0.35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</row>
    <row r="268" spans="1:11" s="12" customFormat="1" ht="12" customHeight="1" x14ac:dyDescent="0.35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</row>
    <row r="269" spans="1:11" ht="23.25" x14ac:dyDescent="0.35">
      <c r="A269" s="47" t="s">
        <v>14</v>
      </c>
      <c r="B269" s="47"/>
      <c r="C269" s="47"/>
      <c r="D269" s="47"/>
      <c r="E269" s="47"/>
      <c r="F269" s="47"/>
      <c r="G269" s="47"/>
      <c r="H269" s="47"/>
      <c r="I269" s="47"/>
      <c r="J269" s="47"/>
      <c r="K269" s="47"/>
    </row>
    <row r="270" spans="1:11" ht="23.25" customHeight="1" x14ac:dyDescent="0.35">
      <c r="A270" s="9" t="s">
        <v>19</v>
      </c>
      <c r="B270" s="3"/>
      <c r="C270" s="3"/>
      <c r="D270" s="3"/>
      <c r="E270" s="3"/>
      <c r="F270" s="3"/>
      <c r="G270" s="3"/>
      <c r="H270" s="3"/>
      <c r="I270" s="3"/>
      <c r="J270" s="3"/>
      <c r="K270" s="14"/>
    </row>
    <row r="271" spans="1:11" ht="24" customHeight="1" x14ac:dyDescent="0.35">
      <c r="A271" s="50" t="s">
        <v>16</v>
      </c>
      <c r="B271" s="50" t="s">
        <v>1</v>
      </c>
      <c r="C271" s="39" t="s">
        <v>18</v>
      </c>
      <c r="D271" s="40"/>
      <c r="E271" s="40"/>
      <c r="F271" s="40"/>
      <c r="G271" s="40"/>
      <c r="H271" s="40"/>
      <c r="I271" s="40"/>
      <c r="J271" s="41" t="s">
        <v>17</v>
      </c>
      <c r="K271" s="45" t="s">
        <v>26</v>
      </c>
    </row>
    <row r="272" spans="1:11" ht="41.1" customHeight="1" x14ac:dyDescent="0.35">
      <c r="A272" s="51"/>
      <c r="B272" s="50"/>
      <c r="C272" s="32">
        <v>2553</v>
      </c>
      <c r="D272" s="32">
        <v>2554</v>
      </c>
      <c r="E272" s="33">
        <v>2555</v>
      </c>
      <c r="F272" s="33">
        <v>2556</v>
      </c>
      <c r="G272" s="33">
        <v>2557</v>
      </c>
      <c r="H272" s="33">
        <v>2558</v>
      </c>
      <c r="I272" s="33">
        <v>2559</v>
      </c>
      <c r="J272" s="42"/>
      <c r="K272" s="46"/>
    </row>
    <row r="273" spans="1:11" ht="19.5" customHeight="1" x14ac:dyDescent="0.35">
      <c r="A273" s="5">
        <v>2553</v>
      </c>
      <c r="B273" s="5">
        <v>34</v>
      </c>
      <c r="C273" s="5">
        <v>22</v>
      </c>
      <c r="D273" s="6">
        <v>23</v>
      </c>
      <c r="E273" s="6">
        <v>21</v>
      </c>
      <c r="F273" s="25">
        <f>B273-J273</f>
        <v>19</v>
      </c>
      <c r="G273" s="6">
        <v>6</v>
      </c>
      <c r="H273" s="6">
        <v>2</v>
      </c>
      <c r="I273" s="6">
        <v>0</v>
      </c>
      <c r="J273" s="10">
        <v>15</v>
      </c>
      <c r="K273" s="19">
        <f>F273/B273*100</f>
        <v>55.882352941176471</v>
      </c>
    </row>
    <row r="274" spans="1:11" ht="19.5" customHeight="1" x14ac:dyDescent="0.35">
      <c r="A274" s="5">
        <v>2554</v>
      </c>
      <c r="B274" s="5">
        <v>55</v>
      </c>
      <c r="C274" s="5"/>
      <c r="D274" s="6">
        <v>43</v>
      </c>
      <c r="E274" s="6">
        <v>34</v>
      </c>
      <c r="F274" s="6">
        <v>33</v>
      </c>
      <c r="G274" s="25">
        <f>B274-J274</f>
        <v>30</v>
      </c>
      <c r="H274" s="6">
        <v>4</v>
      </c>
      <c r="I274" s="6">
        <v>2</v>
      </c>
      <c r="J274" s="10">
        <v>25</v>
      </c>
      <c r="K274" s="19">
        <f>G274/B274*100</f>
        <v>54.54545454545454</v>
      </c>
    </row>
    <row r="275" spans="1:11" ht="19.5" customHeight="1" x14ac:dyDescent="0.35">
      <c r="A275" s="5">
        <v>2555</v>
      </c>
      <c r="B275" s="5"/>
      <c r="C275" s="5"/>
      <c r="D275" s="6"/>
      <c r="E275" s="6"/>
      <c r="F275" s="6"/>
      <c r="G275" s="6"/>
      <c r="H275" s="6"/>
      <c r="I275" s="6"/>
      <c r="J275" s="10"/>
      <c r="K275" s="19"/>
    </row>
    <row r="276" spans="1:11" ht="19.5" customHeight="1" x14ac:dyDescent="0.35">
      <c r="A276" s="5">
        <v>2556</v>
      </c>
      <c r="B276" s="5"/>
      <c r="C276" s="5"/>
      <c r="D276" s="6"/>
      <c r="E276" s="6"/>
      <c r="F276" s="6"/>
      <c r="G276" s="6"/>
      <c r="H276" s="6"/>
      <c r="I276" s="6"/>
      <c r="J276" s="10"/>
      <c r="K276" s="19"/>
    </row>
    <row r="277" spans="1:11" ht="19.5" customHeight="1" x14ac:dyDescent="0.35">
      <c r="A277" s="5">
        <v>2557</v>
      </c>
      <c r="B277" s="5"/>
      <c r="C277" s="5"/>
      <c r="D277" s="6"/>
      <c r="E277" s="6"/>
      <c r="F277" s="6"/>
      <c r="G277" s="6"/>
      <c r="H277" s="6"/>
      <c r="I277" s="6"/>
      <c r="J277" s="10"/>
      <c r="K277" s="19"/>
    </row>
    <row r="278" spans="1:11" ht="19.5" customHeight="1" x14ac:dyDescent="0.35">
      <c r="A278" s="5">
        <v>2558</v>
      </c>
      <c r="B278" s="5"/>
      <c r="C278" s="5"/>
      <c r="D278" s="6"/>
      <c r="E278" s="6"/>
      <c r="F278" s="6"/>
      <c r="G278" s="6"/>
      <c r="H278" s="6"/>
      <c r="I278" s="6"/>
      <c r="J278" s="10"/>
      <c r="K278" s="19"/>
    </row>
    <row r="279" spans="1:11" ht="19.5" customHeight="1" x14ac:dyDescent="0.35">
      <c r="A279" s="5">
        <v>2559</v>
      </c>
      <c r="B279" s="5"/>
      <c r="C279" s="5"/>
      <c r="D279" s="6"/>
      <c r="E279" s="6"/>
      <c r="F279" s="6"/>
      <c r="G279" s="6"/>
      <c r="H279" s="6"/>
      <c r="I279" s="6"/>
      <c r="J279" s="10"/>
      <c r="K279" s="19"/>
    </row>
    <row r="280" spans="1:11" ht="19.5" customHeight="1" x14ac:dyDescent="0.35">
      <c r="A280" s="7" t="s">
        <v>0</v>
      </c>
      <c r="B280" s="7">
        <f t="shared" ref="B280:J280" si="18">SUM(B273:B279)</f>
        <v>89</v>
      </c>
      <c r="C280" s="7">
        <f t="shared" si="18"/>
        <v>22</v>
      </c>
      <c r="D280" s="7">
        <f t="shared" si="18"/>
        <v>66</v>
      </c>
      <c r="E280" s="7">
        <f t="shared" si="18"/>
        <v>55</v>
      </c>
      <c r="F280" s="7">
        <f t="shared" si="18"/>
        <v>52</v>
      </c>
      <c r="G280" s="7">
        <f t="shared" si="18"/>
        <v>36</v>
      </c>
      <c r="H280" s="7">
        <f t="shared" si="18"/>
        <v>6</v>
      </c>
      <c r="I280" s="7">
        <f t="shared" si="18"/>
        <v>2</v>
      </c>
      <c r="J280" s="7">
        <f t="shared" si="18"/>
        <v>40</v>
      </c>
      <c r="K280" s="26"/>
    </row>
    <row r="281" spans="1:11" s="12" customFormat="1" ht="20.25" customHeight="1" x14ac:dyDescent="0.35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</row>
    <row r="282" spans="1:11" ht="23.25" customHeight="1" x14ac:dyDescent="0.35">
      <c r="A282" s="9" t="s">
        <v>20</v>
      </c>
      <c r="B282" s="3"/>
      <c r="C282" s="3"/>
      <c r="D282" s="3"/>
      <c r="E282" s="3"/>
      <c r="F282" s="3"/>
      <c r="G282" s="3"/>
      <c r="H282" s="3"/>
      <c r="I282" s="3"/>
      <c r="J282" s="3"/>
      <c r="K282" s="15"/>
    </row>
    <row r="283" spans="1:11" ht="24" customHeight="1" x14ac:dyDescent="0.35">
      <c r="A283" s="43" t="s">
        <v>16</v>
      </c>
      <c r="B283" s="43" t="s">
        <v>1</v>
      </c>
      <c r="C283" s="37" t="s">
        <v>21</v>
      </c>
      <c r="D283" s="38"/>
      <c r="E283" s="38"/>
      <c r="F283" s="38"/>
      <c r="G283" s="38"/>
      <c r="H283" s="38"/>
      <c r="I283" s="38"/>
      <c r="J283" s="52" t="s">
        <v>22</v>
      </c>
      <c r="K283" s="35" t="s">
        <v>24</v>
      </c>
    </row>
    <row r="284" spans="1:11" ht="41.1" customHeight="1" x14ac:dyDescent="0.35">
      <c r="A284" s="44"/>
      <c r="B284" s="43"/>
      <c r="C284" s="30">
        <v>2553</v>
      </c>
      <c r="D284" s="30">
        <v>2554</v>
      </c>
      <c r="E284" s="31">
        <v>2555</v>
      </c>
      <c r="F284" s="31">
        <v>2556</v>
      </c>
      <c r="G284" s="31">
        <v>2557</v>
      </c>
      <c r="H284" s="31">
        <v>2558</v>
      </c>
      <c r="I284" s="31">
        <v>2559</v>
      </c>
      <c r="J284" s="53"/>
      <c r="K284" s="36"/>
    </row>
    <row r="285" spans="1:11" ht="19.5" customHeight="1" x14ac:dyDescent="0.35">
      <c r="A285" s="5">
        <v>2553</v>
      </c>
      <c r="B285" s="5">
        <v>34</v>
      </c>
      <c r="C285" s="5"/>
      <c r="D285" s="6"/>
      <c r="E285" s="6"/>
      <c r="F285" s="25">
        <v>11</v>
      </c>
      <c r="G285" s="6">
        <v>5</v>
      </c>
      <c r="H285" s="6">
        <v>3</v>
      </c>
      <c r="I285" s="6">
        <v>0</v>
      </c>
      <c r="J285" s="10">
        <v>11</v>
      </c>
      <c r="K285" s="19">
        <f>J285*100/B285</f>
        <v>32.352941176470587</v>
      </c>
    </row>
    <row r="286" spans="1:11" ht="19.5" customHeight="1" x14ac:dyDescent="0.35">
      <c r="A286" s="5">
        <v>2554</v>
      </c>
      <c r="B286" s="5">
        <v>55</v>
      </c>
      <c r="C286" s="5"/>
      <c r="D286" s="6"/>
      <c r="E286" s="6"/>
      <c r="F286" s="6"/>
      <c r="G286" s="25">
        <v>19</v>
      </c>
      <c r="H286" s="6">
        <v>8</v>
      </c>
      <c r="I286" s="6">
        <v>1</v>
      </c>
      <c r="J286" s="10">
        <v>19</v>
      </c>
      <c r="K286" s="19">
        <f>J286*100/B286</f>
        <v>34.545454545454547</v>
      </c>
    </row>
    <row r="287" spans="1:11" ht="19.5" customHeight="1" x14ac:dyDescent="0.35">
      <c r="A287" s="5">
        <v>2555</v>
      </c>
      <c r="B287" s="5"/>
      <c r="C287" s="5"/>
      <c r="D287" s="6"/>
      <c r="E287" s="6"/>
      <c r="F287" s="6"/>
      <c r="G287" s="6"/>
      <c r="H287" s="6"/>
      <c r="I287" s="6"/>
      <c r="J287" s="10"/>
      <c r="K287" s="19"/>
    </row>
    <row r="288" spans="1:11" ht="19.5" customHeight="1" x14ac:dyDescent="0.35">
      <c r="A288" s="5">
        <v>2556</v>
      </c>
      <c r="B288" s="5"/>
      <c r="C288" s="5"/>
      <c r="D288" s="6"/>
      <c r="E288" s="6"/>
      <c r="F288" s="6"/>
      <c r="G288" s="6"/>
      <c r="H288" s="6"/>
      <c r="I288" s="6"/>
      <c r="J288" s="10"/>
      <c r="K288" s="19"/>
    </row>
    <row r="289" spans="1:11" ht="19.5" customHeight="1" x14ac:dyDescent="0.35">
      <c r="A289" s="5">
        <v>2557</v>
      </c>
      <c r="B289" s="5"/>
      <c r="C289" s="5"/>
      <c r="D289" s="6"/>
      <c r="E289" s="6"/>
      <c r="F289" s="6"/>
      <c r="G289" s="6"/>
      <c r="H289" s="6"/>
      <c r="I289" s="6"/>
      <c r="J289" s="10"/>
      <c r="K289" s="19"/>
    </row>
    <row r="290" spans="1:11" ht="19.5" customHeight="1" x14ac:dyDescent="0.35">
      <c r="A290" s="5">
        <v>2558</v>
      </c>
      <c r="B290" s="5"/>
      <c r="C290" s="5"/>
      <c r="D290" s="6"/>
      <c r="E290" s="6"/>
      <c r="F290" s="6"/>
      <c r="G290" s="6"/>
      <c r="H290" s="6"/>
      <c r="I290" s="6"/>
      <c r="J290" s="10"/>
      <c r="K290" s="19"/>
    </row>
    <row r="291" spans="1:11" ht="19.5" customHeight="1" x14ac:dyDescent="0.35">
      <c r="A291" s="5">
        <v>2559</v>
      </c>
      <c r="B291" s="5"/>
      <c r="C291" s="5"/>
      <c r="D291" s="6"/>
      <c r="E291" s="6"/>
      <c r="F291" s="6"/>
      <c r="G291" s="6"/>
      <c r="H291" s="6"/>
      <c r="I291" s="6"/>
      <c r="J291" s="10"/>
      <c r="K291" s="19"/>
    </row>
    <row r="292" spans="1:11" ht="19.5" customHeight="1" x14ac:dyDescent="0.35">
      <c r="A292" s="17" t="s">
        <v>0</v>
      </c>
      <c r="B292" s="17">
        <f>SUM(B285:B291)</f>
        <v>89</v>
      </c>
      <c r="C292" s="17"/>
      <c r="D292" s="17"/>
      <c r="E292" s="17"/>
      <c r="F292" s="17">
        <f>SUM(F285:F291)</f>
        <v>11</v>
      </c>
      <c r="G292" s="17">
        <f>SUM(G285:G291)</f>
        <v>24</v>
      </c>
      <c r="H292" s="17">
        <f>SUM(H285:H291)</f>
        <v>11</v>
      </c>
      <c r="I292" s="17">
        <f>SUM(I285:I291)</f>
        <v>1</v>
      </c>
      <c r="J292" s="17">
        <f>SUM(J285:J291)</f>
        <v>30</v>
      </c>
      <c r="K292" s="26"/>
    </row>
    <row r="293" spans="1:11" s="12" customFormat="1" ht="19.5" customHeight="1" x14ac:dyDescent="0.35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</row>
    <row r="294" spans="1:11" s="12" customFormat="1" ht="19.5" customHeight="1" x14ac:dyDescent="0.35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</row>
    <row r="295" spans="1:11" ht="23.25" x14ac:dyDescent="0.35">
      <c r="A295" s="47" t="s">
        <v>3</v>
      </c>
      <c r="B295" s="47"/>
      <c r="C295" s="47"/>
      <c r="D295" s="47"/>
      <c r="E295" s="47"/>
      <c r="F295" s="47"/>
      <c r="G295" s="47"/>
      <c r="H295" s="47"/>
      <c r="I295" s="47"/>
      <c r="J295" s="47"/>
      <c r="K295" s="47"/>
    </row>
    <row r="296" spans="1:11" ht="23.25" customHeight="1" x14ac:dyDescent="0.35">
      <c r="A296" s="9" t="s">
        <v>19</v>
      </c>
      <c r="B296" s="3"/>
      <c r="C296" s="3"/>
      <c r="D296" s="3"/>
      <c r="E296" s="3"/>
      <c r="F296" s="3"/>
      <c r="G296" s="3"/>
      <c r="H296" s="3"/>
      <c r="I296" s="3"/>
      <c r="J296" s="3"/>
      <c r="K296" s="8"/>
    </row>
    <row r="297" spans="1:11" ht="24" customHeight="1" x14ac:dyDescent="0.35">
      <c r="A297" s="50" t="s">
        <v>16</v>
      </c>
      <c r="B297" s="50" t="s">
        <v>1</v>
      </c>
      <c r="C297" s="39" t="s">
        <v>18</v>
      </c>
      <c r="D297" s="40"/>
      <c r="E297" s="40"/>
      <c r="F297" s="40"/>
      <c r="G297" s="40"/>
      <c r="H297" s="40"/>
      <c r="I297" s="40"/>
      <c r="J297" s="41" t="s">
        <v>17</v>
      </c>
      <c r="K297" s="45" t="s">
        <v>26</v>
      </c>
    </row>
    <row r="298" spans="1:11" ht="41.1" customHeight="1" x14ac:dyDescent="0.35">
      <c r="A298" s="51"/>
      <c r="B298" s="50"/>
      <c r="C298" s="32">
        <v>2553</v>
      </c>
      <c r="D298" s="32">
        <v>2554</v>
      </c>
      <c r="E298" s="33">
        <v>2555</v>
      </c>
      <c r="F298" s="33">
        <v>2556</v>
      </c>
      <c r="G298" s="33">
        <v>2557</v>
      </c>
      <c r="H298" s="33">
        <v>2558</v>
      </c>
      <c r="I298" s="33">
        <v>2559</v>
      </c>
      <c r="J298" s="42"/>
      <c r="K298" s="46"/>
    </row>
    <row r="299" spans="1:11" ht="19.5" customHeight="1" x14ac:dyDescent="0.35">
      <c r="A299" s="5">
        <v>2553</v>
      </c>
      <c r="B299" s="5"/>
      <c r="C299" s="5"/>
      <c r="D299" s="6"/>
      <c r="E299" s="6"/>
      <c r="F299" s="6"/>
      <c r="G299" s="6"/>
      <c r="H299" s="6"/>
      <c r="I299" s="6"/>
      <c r="J299" s="10"/>
      <c r="K299" s="19"/>
    </row>
    <row r="300" spans="1:11" ht="19.5" customHeight="1" x14ac:dyDescent="0.35">
      <c r="A300" s="5">
        <v>2554</v>
      </c>
      <c r="B300" s="5"/>
      <c r="C300" s="5"/>
      <c r="D300" s="6"/>
      <c r="E300" s="6"/>
      <c r="F300" s="6"/>
      <c r="G300" s="6"/>
      <c r="H300" s="6"/>
      <c r="I300" s="6"/>
      <c r="J300" s="10"/>
      <c r="K300" s="19"/>
    </row>
    <row r="301" spans="1:11" ht="19.5" customHeight="1" x14ac:dyDescent="0.35">
      <c r="A301" s="5">
        <v>2555</v>
      </c>
      <c r="B301" s="5">
        <v>31</v>
      </c>
      <c r="C301" s="5"/>
      <c r="D301" s="6"/>
      <c r="E301" s="6">
        <v>28</v>
      </c>
      <c r="F301" s="6">
        <v>22</v>
      </c>
      <c r="G301" s="6">
        <v>24</v>
      </c>
      <c r="H301" s="25">
        <f>B301-J301</f>
        <v>20</v>
      </c>
      <c r="I301" s="6">
        <v>1</v>
      </c>
      <c r="J301" s="10">
        <v>11</v>
      </c>
      <c r="K301" s="19">
        <f>H301/B301*100</f>
        <v>64.516129032258064</v>
      </c>
    </row>
    <row r="302" spans="1:11" ht="19.5" customHeight="1" x14ac:dyDescent="0.35">
      <c r="A302" s="5">
        <v>2556</v>
      </c>
      <c r="B302" s="5">
        <v>40</v>
      </c>
      <c r="C302" s="5"/>
      <c r="D302" s="6"/>
      <c r="E302" s="6"/>
      <c r="F302" s="6">
        <v>35</v>
      </c>
      <c r="G302" s="6">
        <v>31</v>
      </c>
      <c r="H302" s="6">
        <v>29</v>
      </c>
      <c r="I302" s="25">
        <f>B302-J302</f>
        <v>28</v>
      </c>
      <c r="J302" s="10">
        <v>12</v>
      </c>
      <c r="K302" s="19">
        <f>I302/B302*100</f>
        <v>70</v>
      </c>
    </row>
    <row r="303" spans="1:11" ht="19.5" customHeight="1" x14ac:dyDescent="0.35">
      <c r="A303" s="5">
        <v>2557</v>
      </c>
      <c r="B303" s="5">
        <v>14</v>
      </c>
      <c r="C303" s="5"/>
      <c r="D303" s="6"/>
      <c r="E303" s="6"/>
      <c r="F303" s="6"/>
      <c r="G303" s="6">
        <v>10</v>
      </c>
      <c r="H303" s="6">
        <v>9</v>
      </c>
      <c r="I303" s="25">
        <f>B303-J303</f>
        <v>8</v>
      </c>
      <c r="J303" s="10">
        <v>6</v>
      </c>
      <c r="K303" s="19">
        <f>I303/B303*100</f>
        <v>57.142857142857139</v>
      </c>
    </row>
    <row r="304" spans="1:11" ht="19.5" customHeight="1" x14ac:dyDescent="0.35">
      <c r="A304" s="5">
        <v>2558</v>
      </c>
      <c r="B304" s="5">
        <v>30</v>
      </c>
      <c r="C304" s="5"/>
      <c r="D304" s="6"/>
      <c r="E304" s="6"/>
      <c r="F304" s="6"/>
      <c r="G304" s="6"/>
      <c r="H304" s="6">
        <v>26</v>
      </c>
      <c r="I304" s="25">
        <f>B304-J304</f>
        <v>25</v>
      </c>
      <c r="J304" s="10">
        <v>5</v>
      </c>
      <c r="K304" s="19">
        <f>I304/B304*100</f>
        <v>83.333333333333343</v>
      </c>
    </row>
    <row r="305" spans="1:11" ht="19.5" customHeight="1" x14ac:dyDescent="0.35">
      <c r="A305" s="5">
        <v>2559</v>
      </c>
      <c r="B305" s="5">
        <v>17</v>
      </c>
      <c r="C305" s="5"/>
      <c r="D305" s="6"/>
      <c r="E305" s="6"/>
      <c r="F305" s="6"/>
      <c r="G305" s="6"/>
      <c r="H305" s="6"/>
      <c r="I305" s="25">
        <f>B305-J305</f>
        <v>16</v>
      </c>
      <c r="J305" s="10">
        <v>1</v>
      </c>
      <c r="K305" s="19">
        <f>I305/B305*100</f>
        <v>94.117647058823522</v>
      </c>
    </row>
    <row r="306" spans="1:11" ht="19.5" customHeight="1" x14ac:dyDescent="0.35">
      <c r="A306" s="7" t="s">
        <v>0</v>
      </c>
      <c r="B306" s="7">
        <f>SUM(B299:B305)</f>
        <v>132</v>
      </c>
      <c r="C306" s="7"/>
      <c r="D306" s="7"/>
      <c r="E306" s="7">
        <f t="shared" ref="E306:J306" si="19">SUM(E299:E305)</f>
        <v>28</v>
      </c>
      <c r="F306" s="7">
        <f t="shared" si="19"/>
        <v>57</v>
      </c>
      <c r="G306" s="7">
        <f t="shared" si="19"/>
        <v>65</v>
      </c>
      <c r="H306" s="7">
        <f t="shared" si="19"/>
        <v>84</v>
      </c>
      <c r="I306" s="7">
        <f t="shared" si="19"/>
        <v>78</v>
      </c>
      <c r="J306" s="7">
        <f t="shared" si="19"/>
        <v>35</v>
      </c>
      <c r="K306" s="26"/>
    </row>
    <row r="307" spans="1:11" s="12" customFormat="1" ht="19.5" customHeight="1" x14ac:dyDescent="0.35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</row>
    <row r="308" spans="1:11" ht="23.25" customHeight="1" x14ac:dyDescent="0.35">
      <c r="A308" s="9" t="s">
        <v>20</v>
      </c>
      <c r="B308" s="3"/>
      <c r="C308" s="3"/>
      <c r="D308" s="3"/>
      <c r="E308" s="3"/>
      <c r="F308" s="3"/>
      <c r="G308" s="3"/>
      <c r="H308" s="3"/>
      <c r="I308" s="3"/>
      <c r="J308" s="3"/>
      <c r="K308" s="15"/>
    </row>
    <row r="309" spans="1:11" ht="24" customHeight="1" x14ac:dyDescent="0.35">
      <c r="A309" s="43" t="s">
        <v>16</v>
      </c>
      <c r="B309" s="43" t="s">
        <v>1</v>
      </c>
      <c r="C309" s="37" t="s">
        <v>21</v>
      </c>
      <c r="D309" s="38"/>
      <c r="E309" s="38"/>
      <c r="F309" s="38"/>
      <c r="G309" s="38"/>
      <c r="H309" s="38"/>
      <c r="I309" s="38"/>
      <c r="J309" s="52" t="s">
        <v>22</v>
      </c>
      <c r="K309" s="35" t="s">
        <v>24</v>
      </c>
    </row>
    <row r="310" spans="1:11" ht="41.1" customHeight="1" x14ac:dyDescent="0.35">
      <c r="A310" s="44"/>
      <c r="B310" s="43"/>
      <c r="C310" s="30">
        <v>2553</v>
      </c>
      <c r="D310" s="30">
        <v>2554</v>
      </c>
      <c r="E310" s="31">
        <v>2555</v>
      </c>
      <c r="F310" s="31">
        <v>2556</v>
      </c>
      <c r="G310" s="31">
        <v>2557</v>
      </c>
      <c r="H310" s="31">
        <v>2558</v>
      </c>
      <c r="I310" s="31">
        <v>2559</v>
      </c>
      <c r="J310" s="53"/>
      <c r="K310" s="36"/>
    </row>
    <row r="311" spans="1:11" ht="19.5" customHeight="1" x14ac:dyDescent="0.35">
      <c r="A311" s="5">
        <v>2553</v>
      </c>
      <c r="B311" s="5"/>
      <c r="C311" s="5"/>
      <c r="D311" s="6"/>
      <c r="E311" s="6"/>
      <c r="F311" s="6"/>
      <c r="G311" s="6"/>
      <c r="H311" s="6"/>
      <c r="I311" s="6"/>
      <c r="J311" s="10"/>
      <c r="K311" s="19"/>
    </row>
    <row r="312" spans="1:11" ht="19.5" customHeight="1" x14ac:dyDescent="0.35">
      <c r="A312" s="5">
        <v>2554</v>
      </c>
      <c r="B312" s="5"/>
      <c r="C312" s="5"/>
      <c r="D312" s="6"/>
      <c r="E312" s="6"/>
      <c r="F312" s="6"/>
      <c r="G312" s="6"/>
      <c r="H312" s="6"/>
      <c r="I312" s="6"/>
      <c r="J312" s="10"/>
      <c r="K312" s="19"/>
    </row>
    <row r="313" spans="1:11" ht="19.5" customHeight="1" x14ac:dyDescent="0.35">
      <c r="A313" s="5">
        <v>2555</v>
      </c>
      <c r="B313" s="5">
        <v>31</v>
      </c>
      <c r="C313" s="5"/>
      <c r="D313" s="6"/>
      <c r="E313" s="6"/>
      <c r="F313" s="6"/>
      <c r="G313" s="6"/>
      <c r="H313" s="25">
        <v>14</v>
      </c>
      <c r="I313" s="6">
        <v>6</v>
      </c>
      <c r="J313" s="10">
        <v>14</v>
      </c>
      <c r="K313" s="19">
        <f>J313*100/B313</f>
        <v>45.161290322580648</v>
      </c>
    </row>
    <row r="314" spans="1:11" ht="19.5" customHeight="1" x14ac:dyDescent="0.35">
      <c r="A314" s="5">
        <v>2556</v>
      </c>
      <c r="B314" s="5">
        <v>40</v>
      </c>
      <c r="C314" s="5"/>
      <c r="D314" s="6"/>
      <c r="E314" s="6"/>
      <c r="F314" s="6"/>
      <c r="G314" s="6"/>
      <c r="H314" s="6"/>
      <c r="I314" s="25">
        <v>22</v>
      </c>
      <c r="J314" s="10">
        <v>22</v>
      </c>
      <c r="K314" s="19">
        <f>J314*100/B314</f>
        <v>55</v>
      </c>
    </row>
    <row r="315" spans="1:11" ht="19.5" customHeight="1" x14ac:dyDescent="0.35">
      <c r="A315" s="5">
        <v>2557</v>
      </c>
      <c r="B315" s="5">
        <v>14</v>
      </c>
      <c r="C315" s="5"/>
      <c r="D315" s="6"/>
      <c r="E315" s="6"/>
      <c r="F315" s="6"/>
      <c r="G315" s="6"/>
      <c r="H315" s="6"/>
      <c r="I315" s="6"/>
      <c r="J315" s="10"/>
      <c r="K315" s="19">
        <f>J315*100/B315</f>
        <v>0</v>
      </c>
    </row>
    <row r="316" spans="1:11" ht="19.5" customHeight="1" x14ac:dyDescent="0.35">
      <c r="A316" s="5">
        <v>2558</v>
      </c>
      <c r="B316" s="5">
        <v>30</v>
      </c>
      <c r="C316" s="5"/>
      <c r="D316" s="6"/>
      <c r="E316" s="6"/>
      <c r="F316" s="6"/>
      <c r="G316" s="6"/>
      <c r="H316" s="6"/>
      <c r="I316" s="6"/>
      <c r="J316" s="10"/>
      <c r="K316" s="19">
        <f>J316*100/B316</f>
        <v>0</v>
      </c>
    </row>
    <row r="317" spans="1:11" ht="19.5" customHeight="1" x14ac:dyDescent="0.35">
      <c r="A317" s="5">
        <v>2559</v>
      </c>
      <c r="B317" s="5">
        <v>17</v>
      </c>
      <c r="C317" s="5"/>
      <c r="D317" s="6"/>
      <c r="E317" s="6"/>
      <c r="F317" s="6"/>
      <c r="G317" s="6"/>
      <c r="H317" s="6"/>
      <c r="I317" s="6"/>
      <c r="J317" s="10"/>
      <c r="K317" s="19">
        <f>J317*100/B317</f>
        <v>0</v>
      </c>
    </row>
    <row r="318" spans="1:11" ht="19.5" customHeight="1" x14ac:dyDescent="0.35">
      <c r="A318" s="17" t="s">
        <v>0</v>
      </c>
      <c r="B318" s="17">
        <f>SUM(B311:B317)</f>
        <v>132</v>
      </c>
      <c r="C318" s="17"/>
      <c r="D318" s="17"/>
      <c r="E318" s="17"/>
      <c r="F318" s="17"/>
      <c r="G318" s="17"/>
      <c r="H318" s="17">
        <f>SUM(H311:H317)</f>
        <v>14</v>
      </c>
      <c r="I318" s="17">
        <f>SUM(I311:I317)</f>
        <v>28</v>
      </c>
      <c r="J318" s="17">
        <f>SUM(J311:J317)</f>
        <v>36</v>
      </c>
      <c r="K318" s="26"/>
    </row>
    <row r="319" spans="1:11" s="12" customFormat="1" ht="19.5" customHeight="1" x14ac:dyDescent="0.35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34"/>
    </row>
    <row r="320" spans="1:11" s="12" customFormat="1" ht="19.5" customHeight="1" x14ac:dyDescent="0.35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34"/>
    </row>
    <row r="321" spans="1:11" ht="23.25" x14ac:dyDescent="0.35">
      <c r="A321" s="47" t="s">
        <v>15</v>
      </c>
      <c r="B321" s="47"/>
      <c r="C321" s="47"/>
      <c r="D321" s="47"/>
      <c r="E321" s="47"/>
      <c r="F321" s="47"/>
      <c r="G321" s="47"/>
      <c r="H321" s="47"/>
      <c r="I321" s="47"/>
      <c r="J321" s="47"/>
      <c r="K321" s="47"/>
    </row>
    <row r="322" spans="1:11" ht="23.25" customHeight="1" x14ac:dyDescent="0.35">
      <c r="A322" s="9" t="s">
        <v>19</v>
      </c>
      <c r="B322" s="3"/>
      <c r="C322" s="3"/>
      <c r="D322" s="3"/>
      <c r="E322" s="3"/>
      <c r="F322" s="3"/>
      <c r="G322" s="3"/>
      <c r="H322" s="3"/>
      <c r="I322" s="3"/>
      <c r="J322" s="3"/>
      <c r="K322" s="14"/>
    </row>
    <row r="323" spans="1:11" ht="24" customHeight="1" x14ac:dyDescent="0.35">
      <c r="A323" s="50" t="s">
        <v>16</v>
      </c>
      <c r="B323" s="50" t="s">
        <v>1</v>
      </c>
      <c r="C323" s="39" t="s">
        <v>18</v>
      </c>
      <c r="D323" s="40"/>
      <c r="E323" s="40"/>
      <c r="F323" s="40"/>
      <c r="G323" s="40"/>
      <c r="H323" s="40"/>
      <c r="I323" s="40"/>
      <c r="J323" s="41" t="s">
        <v>17</v>
      </c>
      <c r="K323" s="45" t="s">
        <v>26</v>
      </c>
    </row>
    <row r="324" spans="1:11" ht="41.1" customHeight="1" x14ac:dyDescent="0.35">
      <c r="A324" s="51"/>
      <c r="B324" s="50"/>
      <c r="C324" s="32">
        <v>2553</v>
      </c>
      <c r="D324" s="32">
        <v>2554</v>
      </c>
      <c r="E324" s="33">
        <v>2555</v>
      </c>
      <c r="F324" s="33">
        <v>2556</v>
      </c>
      <c r="G324" s="33">
        <v>2557</v>
      </c>
      <c r="H324" s="33">
        <v>2558</v>
      </c>
      <c r="I324" s="33">
        <v>2559</v>
      </c>
      <c r="J324" s="42"/>
      <c r="K324" s="46"/>
    </row>
    <row r="325" spans="1:11" ht="19.5" customHeight="1" x14ac:dyDescent="0.35">
      <c r="A325" s="5">
        <v>2553</v>
      </c>
      <c r="B325" s="5">
        <v>14</v>
      </c>
      <c r="C325" s="5">
        <v>11</v>
      </c>
      <c r="D325" s="6">
        <v>10</v>
      </c>
      <c r="E325" s="6">
        <v>9</v>
      </c>
      <c r="F325" s="25">
        <f>B325-J325</f>
        <v>9</v>
      </c>
      <c r="G325" s="6">
        <v>6</v>
      </c>
      <c r="H325" s="6">
        <v>0</v>
      </c>
      <c r="I325" s="6">
        <v>0</v>
      </c>
      <c r="J325" s="10">
        <v>5</v>
      </c>
      <c r="K325" s="19">
        <f>F325/B325*100</f>
        <v>64.285714285714292</v>
      </c>
    </row>
    <row r="326" spans="1:11" ht="19.5" customHeight="1" x14ac:dyDescent="0.35">
      <c r="A326" s="5">
        <v>2554</v>
      </c>
      <c r="B326" s="5">
        <v>16</v>
      </c>
      <c r="C326" s="5"/>
      <c r="D326" s="6">
        <v>11</v>
      </c>
      <c r="E326" s="6">
        <v>6</v>
      </c>
      <c r="F326" s="6">
        <v>9</v>
      </c>
      <c r="G326" s="25">
        <f>B326-J326</f>
        <v>9</v>
      </c>
      <c r="H326" s="6">
        <v>3</v>
      </c>
      <c r="I326" s="6">
        <v>0</v>
      </c>
      <c r="J326" s="10">
        <v>7</v>
      </c>
      <c r="K326" s="19">
        <f>G326/B326*100</f>
        <v>56.25</v>
      </c>
    </row>
    <row r="327" spans="1:11" ht="19.5" customHeight="1" x14ac:dyDescent="0.35">
      <c r="A327" s="5">
        <v>2555</v>
      </c>
      <c r="B327" s="5">
        <v>28</v>
      </c>
      <c r="C327" s="5"/>
      <c r="D327" s="6"/>
      <c r="E327" s="6">
        <v>22</v>
      </c>
      <c r="F327" s="6">
        <v>19</v>
      </c>
      <c r="G327" s="6">
        <v>19</v>
      </c>
      <c r="H327" s="25">
        <f>B327-J327</f>
        <v>16</v>
      </c>
      <c r="I327" s="6">
        <v>0</v>
      </c>
      <c r="J327" s="10">
        <v>12</v>
      </c>
      <c r="K327" s="19">
        <f>H327/B327*100</f>
        <v>57.142857142857139</v>
      </c>
    </row>
    <row r="328" spans="1:11" ht="19.5" customHeight="1" x14ac:dyDescent="0.35">
      <c r="A328" s="5">
        <v>2556</v>
      </c>
      <c r="B328" s="5"/>
      <c r="C328" s="5"/>
      <c r="D328" s="6"/>
      <c r="E328" s="6"/>
      <c r="F328" s="6"/>
      <c r="G328" s="6"/>
      <c r="H328" s="6"/>
      <c r="I328" s="6"/>
      <c r="J328" s="10"/>
      <c r="K328" s="19"/>
    </row>
    <row r="329" spans="1:11" ht="19.5" customHeight="1" x14ac:dyDescent="0.35">
      <c r="A329" s="5">
        <v>2557</v>
      </c>
      <c r="B329" s="5"/>
      <c r="C329" s="5"/>
      <c r="D329" s="6"/>
      <c r="E329" s="6"/>
      <c r="F329" s="6"/>
      <c r="G329" s="6"/>
      <c r="H329" s="6"/>
      <c r="I329" s="6"/>
      <c r="J329" s="10"/>
      <c r="K329" s="19"/>
    </row>
    <row r="330" spans="1:11" ht="19.5" customHeight="1" x14ac:dyDescent="0.35">
      <c r="A330" s="5">
        <v>2558</v>
      </c>
      <c r="B330" s="5"/>
      <c r="C330" s="5"/>
      <c r="D330" s="6"/>
      <c r="E330" s="6"/>
      <c r="F330" s="6"/>
      <c r="G330" s="6"/>
      <c r="H330" s="6"/>
      <c r="I330" s="6"/>
      <c r="J330" s="10"/>
      <c r="K330" s="19"/>
    </row>
    <row r="331" spans="1:11" ht="19.5" customHeight="1" x14ac:dyDescent="0.35">
      <c r="A331" s="5">
        <v>2559</v>
      </c>
      <c r="B331" s="5"/>
      <c r="C331" s="5"/>
      <c r="D331" s="6"/>
      <c r="E331" s="6"/>
      <c r="F331" s="6"/>
      <c r="G331" s="6"/>
      <c r="H331" s="6"/>
      <c r="I331" s="6"/>
      <c r="J331" s="10"/>
      <c r="K331" s="19"/>
    </row>
    <row r="332" spans="1:11" ht="19.5" customHeight="1" x14ac:dyDescent="0.35">
      <c r="A332" s="7" t="s">
        <v>0</v>
      </c>
      <c r="B332" s="7">
        <f t="shared" ref="B332:J332" si="20">SUM(B325:B331)</f>
        <v>58</v>
      </c>
      <c r="C332" s="7">
        <f t="shared" si="20"/>
        <v>11</v>
      </c>
      <c r="D332" s="7">
        <f t="shared" si="20"/>
        <v>21</v>
      </c>
      <c r="E332" s="7">
        <f t="shared" si="20"/>
        <v>37</v>
      </c>
      <c r="F332" s="7">
        <f t="shared" si="20"/>
        <v>37</v>
      </c>
      <c r="G332" s="7">
        <f t="shared" si="20"/>
        <v>34</v>
      </c>
      <c r="H332" s="7">
        <f t="shared" si="20"/>
        <v>19</v>
      </c>
      <c r="I332" s="7">
        <f t="shared" si="20"/>
        <v>0</v>
      </c>
      <c r="J332" s="7">
        <f t="shared" si="20"/>
        <v>24</v>
      </c>
      <c r="K332" s="26"/>
    </row>
    <row r="333" spans="1:11" s="12" customFormat="1" ht="12" customHeight="1" x14ac:dyDescent="0.35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</row>
    <row r="334" spans="1:11" ht="23.25" customHeight="1" x14ac:dyDescent="0.35">
      <c r="A334" s="9" t="s">
        <v>20</v>
      </c>
      <c r="B334" s="3"/>
      <c r="C334" s="3"/>
      <c r="D334" s="3"/>
      <c r="E334" s="3"/>
      <c r="F334" s="3"/>
      <c r="G334" s="3"/>
      <c r="H334" s="3"/>
      <c r="I334" s="3"/>
      <c r="J334" s="3"/>
      <c r="K334" s="15"/>
    </row>
    <row r="335" spans="1:11" ht="24" customHeight="1" x14ac:dyDescent="0.35">
      <c r="A335" s="43" t="s">
        <v>16</v>
      </c>
      <c r="B335" s="43" t="s">
        <v>1</v>
      </c>
      <c r="C335" s="37" t="s">
        <v>21</v>
      </c>
      <c r="D335" s="38"/>
      <c r="E335" s="38"/>
      <c r="F335" s="38"/>
      <c r="G335" s="38"/>
      <c r="H335" s="38"/>
      <c r="I335" s="38"/>
      <c r="J335" s="52" t="s">
        <v>22</v>
      </c>
      <c r="K335" s="35" t="s">
        <v>24</v>
      </c>
    </row>
    <row r="336" spans="1:11" ht="41.1" customHeight="1" x14ac:dyDescent="0.35">
      <c r="A336" s="44"/>
      <c r="B336" s="43"/>
      <c r="C336" s="30">
        <v>2553</v>
      </c>
      <c r="D336" s="30">
        <v>2554</v>
      </c>
      <c r="E336" s="31">
        <v>2555</v>
      </c>
      <c r="F336" s="31">
        <v>2556</v>
      </c>
      <c r="G336" s="31">
        <v>2557</v>
      </c>
      <c r="H336" s="31">
        <v>2558</v>
      </c>
      <c r="I336" s="31">
        <v>2559</v>
      </c>
      <c r="J336" s="53"/>
      <c r="K336" s="36"/>
    </row>
    <row r="337" spans="1:11" ht="19.5" customHeight="1" x14ac:dyDescent="0.35">
      <c r="A337" s="5">
        <v>2553</v>
      </c>
      <c r="B337" s="5">
        <v>14</v>
      </c>
      <c r="C337" s="5"/>
      <c r="D337" s="6"/>
      <c r="E337" s="6"/>
      <c r="F337" s="25">
        <v>0</v>
      </c>
      <c r="G337" s="6">
        <v>3</v>
      </c>
      <c r="H337" s="6">
        <v>6</v>
      </c>
      <c r="I337" s="6">
        <v>0</v>
      </c>
      <c r="J337" s="10">
        <v>0</v>
      </c>
      <c r="K337" s="19">
        <f>J337*100/B337</f>
        <v>0</v>
      </c>
    </row>
    <row r="338" spans="1:11" ht="19.5" customHeight="1" x14ac:dyDescent="0.35">
      <c r="A338" s="5">
        <v>2554</v>
      </c>
      <c r="B338" s="5">
        <v>16</v>
      </c>
      <c r="C338" s="5"/>
      <c r="D338" s="6"/>
      <c r="E338" s="6"/>
      <c r="F338" s="6"/>
      <c r="G338" s="25">
        <v>3</v>
      </c>
      <c r="H338" s="6">
        <v>3</v>
      </c>
      <c r="I338" s="6">
        <v>3</v>
      </c>
      <c r="J338" s="10">
        <v>3</v>
      </c>
      <c r="K338" s="19">
        <f>J338*100/B338</f>
        <v>18.75</v>
      </c>
    </row>
    <row r="339" spans="1:11" ht="19.5" customHeight="1" x14ac:dyDescent="0.35">
      <c r="A339" s="5">
        <v>2555</v>
      </c>
      <c r="B339" s="5">
        <v>28</v>
      </c>
      <c r="C339" s="5"/>
      <c r="D339" s="6"/>
      <c r="E339" s="6"/>
      <c r="F339" s="6"/>
      <c r="G339" s="6"/>
      <c r="H339" s="25">
        <v>10</v>
      </c>
      <c r="I339" s="6">
        <v>6</v>
      </c>
      <c r="J339" s="10">
        <v>10</v>
      </c>
      <c r="K339" s="19">
        <f>J339*100/B339</f>
        <v>35.714285714285715</v>
      </c>
    </row>
    <row r="340" spans="1:11" ht="19.5" customHeight="1" x14ac:dyDescent="0.35">
      <c r="A340" s="5">
        <v>2556</v>
      </c>
      <c r="B340" s="5"/>
      <c r="C340" s="5"/>
      <c r="D340" s="6"/>
      <c r="E340" s="6"/>
      <c r="F340" s="6"/>
      <c r="G340" s="6"/>
      <c r="H340" s="6"/>
      <c r="I340" s="6"/>
      <c r="J340" s="10"/>
      <c r="K340" s="19"/>
    </row>
    <row r="341" spans="1:11" ht="19.5" customHeight="1" x14ac:dyDescent="0.35">
      <c r="A341" s="5">
        <v>2557</v>
      </c>
      <c r="B341" s="5"/>
      <c r="C341" s="5"/>
      <c r="D341" s="6"/>
      <c r="E341" s="6"/>
      <c r="F341" s="6"/>
      <c r="G341" s="6"/>
      <c r="H341" s="6"/>
      <c r="I341" s="6"/>
      <c r="J341" s="10"/>
      <c r="K341" s="19"/>
    </row>
    <row r="342" spans="1:11" ht="19.5" customHeight="1" x14ac:dyDescent="0.35">
      <c r="A342" s="5">
        <v>2558</v>
      </c>
      <c r="B342" s="5"/>
      <c r="C342" s="5"/>
      <c r="D342" s="6"/>
      <c r="E342" s="6"/>
      <c r="F342" s="6"/>
      <c r="G342" s="6"/>
      <c r="H342" s="6"/>
      <c r="I342" s="6"/>
      <c r="J342" s="10"/>
      <c r="K342" s="19"/>
    </row>
    <row r="343" spans="1:11" ht="19.5" customHeight="1" x14ac:dyDescent="0.35">
      <c r="A343" s="5">
        <v>2559</v>
      </c>
      <c r="B343" s="5"/>
      <c r="C343" s="5"/>
      <c r="D343" s="6"/>
      <c r="E343" s="6"/>
      <c r="F343" s="6"/>
      <c r="G343" s="6"/>
      <c r="H343" s="6"/>
      <c r="I343" s="6"/>
      <c r="J343" s="10"/>
      <c r="K343" s="19"/>
    </row>
    <row r="344" spans="1:11" ht="19.5" customHeight="1" x14ac:dyDescent="0.35">
      <c r="A344" s="17" t="s">
        <v>0</v>
      </c>
      <c r="B344" s="17">
        <f>SUM(B337:B343)</f>
        <v>58</v>
      </c>
      <c r="C344" s="17"/>
      <c r="D344" s="17"/>
      <c r="E344" s="17"/>
      <c r="F344" s="17">
        <f>SUM(F337:F343)</f>
        <v>0</v>
      </c>
      <c r="G344" s="17">
        <f>SUM(G337:G343)</f>
        <v>6</v>
      </c>
      <c r="H344" s="17">
        <f t="shared" ref="H344:I344" si="21">SUM(H337:H343)</f>
        <v>19</v>
      </c>
      <c r="I344" s="17">
        <f t="shared" si="21"/>
        <v>9</v>
      </c>
      <c r="J344" s="17">
        <f>SUM(J337:J343)</f>
        <v>13</v>
      </c>
      <c r="K344" s="26"/>
    </row>
    <row r="345" spans="1:11" ht="20.100000000000001" customHeight="1" x14ac:dyDescent="0.35">
      <c r="I345" s="2"/>
      <c r="K345" s="22" t="s">
        <v>23</v>
      </c>
    </row>
  </sheetData>
  <mergeCells count="144">
    <mergeCell ref="J203:J204"/>
    <mergeCell ref="K203:K204"/>
    <mergeCell ref="J217:J218"/>
    <mergeCell ref="J297:J298"/>
    <mergeCell ref="K297:K298"/>
    <mergeCell ref="A283:A284"/>
    <mergeCell ref="A335:A336"/>
    <mergeCell ref="B335:B336"/>
    <mergeCell ref="J335:J336"/>
    <mergeCell ref="K335:K336"/>
    <mergeCell ref="K283:K284"/>
    <mergeCell ref="A309:A310"/>
    <mergeCell ref="B309:B310"/>
    <mergeCell ref="J309:J310"/>
    <mergeCell ref="K309:K310"/>
    <mergeCell ref="A323:A324"/>
    <mergeCell ref="B323:B324"/>
    <mergeCell ref="A321:K321"/>
    <mergeCell ref="J323:J324"/>
    <mergeCell ref="K323:K324"/>
    <mergeCell ref="A297:A298"/>
    <mergeCell ref="B297:B298"/>
    <mergeCell ref="A295:K295"/>
    <mergeCell ref="B283:B284"/>
    <mergeCell ref="J283:J284"/>
    <mergeCell ref="C335:I335"/>
    <mergeCell ref="C309:I309"/>
    <mergeCell ref="C283:I283"/>
    <mergeCell ref="C297:I297"/>
    <mergeCell ref="C323:I323"/>
    <mergeCell ref="A271:A272"/>
    <mergeCell ref="B271:B272"/>
    <mergeCell ref="A269:K269"/>
    <mergeCell ref="J244:J245"/>
    <mergeCell ref="K244:K245"/>
    <mergeCell ref="A256:A257"/>
    <mergeCell ref="B256:B257"/>
    <mergeCell ref="J256:J257"/>
    <mergeCell ref="K256:K257"/>
    <mergeCell ref="J271:J272"/>
    <mergeCell ref="K271:K272"/>
    <mergeCell ref="A244:A245"/>
    <mergeCell ref="B244:B245"/>
    <mergeCell ref="C256:I256"/>
    <mergeCell ref="C244:I244"/>
    <mergeCell ref="C271:I271"/>
    <mergeCell ref="C150:I150"/>
    <mergeCell ref="C123:I123"/>
    <mergeCell ref="C138:I138"/>
    <mergeCell ref="C164:I164"/>
    <mergeCell ref="C191:I191"/>
    <mergeCell ref="J164:J165"/>
    <mergeCell ref="K164:K165"/>
    <mergeCell ref="A150:A151"/>
    <mergeCell ref="B150:B151"/>
    <mergeCell ref="J150:J151"/>
    <mergeCell ref="K150:K151"/>
    <mergeCell ref="A162:K162"/>
    <mergeCell ref="C85:I85"/>
    <mergeCell ref="C111:I111"/>
    <mergeCell ref="A138:A139"/>
    <mergeCell ref="B138:B139"/>
    <mergeCell ref="A111:A112"/>
    <mergeCell ref="B111:B112"/>
    <mergeCell ref="C97:I97"/>
    <mergeCell ref="C70:I70"/>
    <mergeCell ref="K138:K139"/>
    <mergeCell ref="A109:K109"/>
    <mergeCell ref="A97:A98"/>
    <mergeCell ref="B97:B98"/>
    <mergeCell ref="J97:J98"/>
    <mergeCell ref="K97:K98"/>
    <mergeCell ref="A215:K215"/>
    <mergeCell ref="A242:K242"/>
    <mergeCell ref="A164:A165"/>
    <mergeCell ref="B164:B165"/>
    <mergeCell ref="A191:A192"/>
    <mergeCell ref="B191:B192"/>
    <mergeCell ref="A217:A218"/>
    <mergeCell ref="B217:B218"/>
    <mergeCell ref="A176:A177"/>
    <mergeCell ref="B176:B177"/>
    <mergeCell ref="K176:K177"/>
    <mergeCell ref="J176:J177"/>
    <mergeCell ref="J191:J192"/>
    <mergeCell ref="C176:I176"/>
    <mergeCell ref="A229:A230"/>
    <mergeCell ref="K217:K218"/>
    <mergeCell ref="B229:B230"/>
    <mergeCell ref="J229:J230"/>
    <mergeCell ref="K229:K230"/>
    <mergeCell ref="C229:I229"/>
    <mergeCell ref="C203:I203"/>
    <mergeCell ref="C217:I217"/>
    <mergeCell ref="A203:A204"/>
    <mergeCell ref="B203:B204"/>
    <mergeCell ref="A2:K2"/>
    <mergeCell ref="A28:K28"/>
    <mergeCell ref="A56:K56"/>
    <mergeCell ref="A83:K83"/>
    <mergeCell ref="A85:A86"/>
    <mergeCell ref="B85:B86"/>
    <mergeCell ref="A5:A6"/>
    <mergeCell ref="B5:B6"/>
    <mergeCell ref="A58:A59"/>
    <mergeCell ref="B58:B59"/>
    <mergeCell ref="A30:A31"/>
    <mergeCell ref="B30:B31"/>
    <mergeCell ref="J30:J31"/>
    <mergeCell ref="K30:K31"/>
    <mergeCell ref="A17:A18"/>
    <mergeCell ref="B17:B18"/>
    <mergeCell ref="A42:A43"/>
    <mergeCell ref="B42:B43"/>
    <mergeCell ref="J42:J43"/>
    <mergeCell ref="J5:J6"/>
    <mergeCell ref="K5:K6"/>
    <mergeCell ref="J17:J18"/>
    <mergeCell ref="K17:K18"/>
    <mergeCell ref="J85:J86"/>
    <mergeCell ref="K42:K43"/>
    <mergeCell ref="C42:I42"/>
    <mergeCell ref="C17:I17"/>
    <mergeCell ref="C5:I5"/>
    <mergeCell ref="J138:J139"/>
    <mergeCell ref="A70:A71"/>
    <mergeCell ref="B70:B71"/>
    <mergeCell ref="K191:K192"/>
    <mergeCell ref="A3:K3"/>
    <mergeCell ref="A189:K189"/>
    <mergeCell ref="A123:A124"/>
    <mergeCell ref="B123:B124"/>
    <mergeCell ref="A136:K136"/>
    <mergeCell ref="J123:J124"/>
    <mergeCell ref="K123:K124"/>
    <mergeCell ref="K85:K86"/>
    <mergeCell ref="J58:J59"/>
    <mergeCell ref="K58:K59"/>
    <mergeCell ref="J111:J112"/>
    <mergeCell ref="K111:K112"/>
    <mergeCell ref="J70:J71"/>
    <mergeCell ref="K70:K71"/>
    <mergeCell ref="C30:I30"/>
    <mergeCell ref="C58:I58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6" orientation="landscape" r:id="rId1"/>
  <rowBreaks count="1" manualBreakCount="1">
    <brk id="27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L371"/>
  <sheetViews>
    <sheetView tabSelected="1" view="pageBreakPreview" topLeftCell="A358" zoomScaleNormal="100" zoomScaleSheetLayoutView="100" workbookViewId="0">
      <selection activeCell="M371" sqref="M371"/>
    </sheetView>
  </sheetViews>
  <sheetFormatPr defaultRowHeight="21" x14ac:dyDescent="0.35"/>
  <cols>
    <col min="1" max="2" width="13.875" style="1" customWidth="1"/>
    <col min="3" max="10" width="9.625" style="1" customWidth="1"/>
    <col min="11" max="11" width="22.625" style="2" customWidth="1"/>
    <col min="12" max="12" width="21.125" style="2" customWidth="1"/>
    <col min="13" max="16384" width="9" style="1"/>
  </cols>
  <sheetData>
    <row r="1" spans="1:12" s="23" customFormat="1" ht="27.75" customHeight="1" x14ac:dyDescent="0.2">
      <c r="A1" s="24" t="s">
        <v>25</v>
      </c>
      <c r="K1" s="2"/>
      <c r="L1" s="2"/>
    </row>
    <row r="2" spans="1:12" s="4" customFormat="1" ht="25.5" customHeight="1" x14ac:dyDescent="0.4">
      <c r="A2" s="48" t="s">
        <v>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s="4" customFormat="1" ht="22.5" customHeight="1" x14ac:dyDescent="0.4">
      <c r="A3" s="47" t="s">
        <v>4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2" s="4" customFormat="1" ht="23.25" customHeight="1" x14ac:dyDescent="0.4">
      <c r="A4" s="9" t="s">
        <v>19</v>
      </c>
      <c r="B4" s="3"/>
      <c r="C4" s="3"/>
      <c r="D4" s="3"/>
      <c r="E4" s="3"/>
      <c r="F4" s="3"/>
      <c r="G4" s="3"/>
      <c r="H4" s="3"/>
      <c r="I4" s="3"/>
      <c r="J4" s="27"/>
      <c r="K4" s="27"/>
      <c r="L4" s="27"/>
    </row>
    <row r="5" spans="1:12" ht="24" customHeight="1" x14ac:dyDescent="0.35">
      <c r="A5" s="50" t="s">
        <v>16</v>
      </c>
      <c r="B5" s="50" t="s">
        <v>1</v>
      </c>
      <c r="C5" s="39" t="s">
        <v>18</v>
      </c>
      <c r="D5" s="40"/>
      <c r="E5" s="40"/>
      <c r="F5" s="40"/>
      <c r="G5" s="40"/>
      <c r="H5" s="40"/>
      <c r="I5" s="40"/>
      <c r="J5" s="55"/>
      <c r="K5" s="41" t="s">
        <v>27</v>
      </c>
      <c r="L5" s="45" t="s">
        <v>28</v>
      </c>
    </row>
    <row r="6" spans="1:12" ht="41.1" customHeight="1" x14ac:dyDescent="0.35">
      <c r="A6" s="51"/>
      <c r="B6" s="50"/>
      <c r="C6" s="32">
        <v>2553</v>
      </c>
      <c r="D6" s="32">
        <v>2554</v>
      </c>
      <c r="E6" s="33">
        <v>2555</v>
      </c>
      <c r="F6" s="33">
        <v>2556</v>
      </c>
      <c r="G6" s="33">
        <v>2557</v>
      </c>
      <c r="H6" s="33">
        <v>2558</v>
      </c>
      <c r="I6" s="33">
        <v>2559</v>
      </c>
      <c r="J6" s="28">
        <v>2560</v>
      </c>
      <c r="K6" s="42"/>
      <c r="L6" s="46"/>
    </row>
    <row r="7" spans="1:12" ht="19.5" customHeight="1" x14ac:dyDescent="0.35">
      <c r="A7" s="5">
        <v>2553</v>
      </c>
      <c r="B7" s="5"/>
      <c r="C7" s="5"/>
      <c r="D7" s="6"/>
      <c r="E7" s="6"/>
      <c r="F7" s="6"/>
      <c r="G7" s="6"/>
      <c r="H7" s="6"/>
      <c r="I7" s="6"/>
      <c r="J7" s="6"/>
      <c r="K7" s="10"/>
      <c r="L7" s="19"/>
    </row>
    <row r="8" spans="1:12" ht="19.5" customHeight="1" x14ac:dyDescent="0.35">
      <c r="A8" s="5">
        <v>2554</v>
      </c>
      <c r="B8" s="5">
        <f>26+14</f>
        <v>40</v>
      </c>
      <c r="C8" s="5"/>
      <c r="D8" s="6">
        <f>21+14</f>
        <v>35</v>
      </c>
      <c r="E8" s="6">
        <f>17+10</f>
        <v>27</v>
      </c>
      <c r="F8" s="6">
        <v>26</v>
      </c>
      <c r="G8" s="25">
        <v>26</v>
      </c>
      <c r="H8" s="6">
        <f>1+1</f>
        <v>2</v>
      </c>
      <c r="I8" s="6">
        <v>3</v>
      </c>
      <c r="J8" s="6">
        <v>1</v>
      </c>
      <c r="K8" s="10">
        <v>16</v>
      </c>
      <c r="L8" s="19">
        <f>G8/B8*100</f>
        <v>65</v>
      </c>
    </row>
    <row r="9" spans="1:12" ht="19.5" customHeight="1" x14ac:dyDescent="0.35">
      <c r="A9" s="5">
        <v>2555</v>
      </c>
      <c r="B9" s="5">
        <v>49</v>
      </c>
      <c r="C9" s="5"/>
      <c r="D9" s="6"/>
      <c r="E9" s="6">
        <v>42</v>
      </c>
      <c r="F9" s="6">
        <v>32</v>
      </c>
      <c r="G9" s="6">
        <v>30</v>
      </c>
      <c r="H9" s="25">
        <v>14</v>
      </c>
      <c r="I9" s="6">
        <v>2</v>
      </c>
      <c r="J9" s="6">
        <v>0</v>
      </c>
      <c r="K9" s="10">
        <v>22</v>
      </c>
      <c r="L9" s="19">
        <f>H9/B9*100</f>
        <v>28.571428571428569</v>
      </c>
    </row>
    <row r="10" spans="1:12" ht="19.5" customHeight="1" x14ac:dyDescent="0.35">
      <c r="A10" s="5">
        <v>2556</v>
      </c>
      <c r="B10" s="5">
        <f>42+35+25</f>
        <v>102</v>
      </c>
      <c r="C10" s="5"/>
      <c r="D10" s="6"/>
      <c r="E10" s="6"/>
      <c r="F10" s="6">
        <f>62+14</f>
        <v>76</v>
      </c>
      <c r="G10" s="6">
        <f>52+11</f>
        <v>63</v>
      </c>
      <c r="H10" s="6">
        <f>50+9</f>
        <v>59</v>
      </c>
      <c r="I10" s="25">
        <f>48+1</f>
        <v>49</v>
      </c>
      <c r="J10" s="6">
        <v>2</v>
      </c>
      <c r="K10" s="10">
        <v>45</v>
      </c>
      <c r="L10" s="19">
        <f>I10/B10*100</f>
        <v>48.03921568627451</v>
      </c>
    </row>
    <row r="11" spans="1:12" ht="19.5" customHeight="1" x14ac:dyDescent="0.35">
      <c r="A11" s="5">
        <v>2557</v>
      </c>
      <c r="B11" s="5">
        <f>36+33</f>
        <v>69</v>
      </c>
      <c r="C11" s="5"/>
      <c r="D11" s="6"/>
      <c r="E11" s="6"/>
      <c r="F11" s="6"/>
      <c r="G11" s="6">
        <v>48</v>
      </c>
      <c r="H11" s="6">
        <v>32</v>
      </c>
      <c r="I11" s="6">
        <v>31</v>
      </c>
      <c r="J11" s="25">
        <v>31</v>
      </c>
      <c r="K11" s="10">
        <v>37</v>
      </c>
      <c r="L11" s="19">
        <f>J11/B11*100</f>
        <v>44.927536231884055</v>
      </c>
    </row>
    <row r="12" spans="1:12" ht="19.5" customHeight="1" x14ac:dyDescent="0.35">
      <c r="A12" s="5">
        <v>2558</v>
      </c>
      <c r="B12" s="5">
        <f>35+29+21</f>
        <v>85</v>
      </c>
      <c r="C12" s="5"/>
      <c r="D12" s="6"/>
      <c r="E12" s="6"/>
      <c r="F12" s="6"/>
      <c r="G12" s="6"/>
      <c r="H12" s="6">
        <f>47+15</f>
        <v>62</v>
      </c>
      <c r="I12" s="6">
        <f>42+11</f>
        <v>53</v>
      </c>
      <c r="J12" s="25">
        <v>55</v>
      </c>
      <c r="K12" s="10">
        <v>30</v>
      </c>
      <c r="L12" s="19">
        <f t="shared" ref="L12:L14" si="0">J12/B12*100</f>
        <v>64.705882352941174</v>
      </c>
    </row>
    <row r="13" spans="1:12" ht="19.5" customHeight="1" x14ac:dyDescent="0.35">
      <c r="A13" s="5">
        <v>2559</v>
      </c>
      <c r="B13" s="5">
        <f>30+21</f>
        <v>51</v>
      </c>
      <c r="C13" s="5"/>
      <c r="D13" s="6"/>
      <c r="E13" s="6"/>
      <c r="F13" s="6"/>
      <c r="G13" s="6"/>
      <c r="H13" s="6"/>
      <c r="I13" s="6">
        <f>25+12</f>
        <v>37</v>
      </c>
      <c r="J13" s="25">
        <v>41</v>
      </c>
      <c r="K13" s="10">
        <v>10</v>
      </c>
      <c r="L13" s="19">
        <f t="shared" si="0"/>
        <v>80.392156862745097</v>
      </c>
    </row>
    <row r="14" spans="1:12" ht="19.5" customHeight="1" x14ac:dyDescent="0.35">
      <c r="A14" s="5">
        <v>2560</v>
      </c>
      <c r="B14" s="5">
        <v>48</v>
      </c>
      <c r="C14" s="5"/>
      <c r="D14" s="6"/>
      <c r="E14" s="6"/>
      <c r="F14" s="6"/>
      <c r="G14" s="6"/>
      <c r="H14" s="6"/>
      <c r="I14" s="6"/>
      <c r="J14" s="25">
        <v>48</v>
      </c>
      <c r="K14" s="10">
        <v>0</v>
      </c>
      <c r="L14" s="19">
        <f t="shared" si="0"/>
        <v>100</v>
      </c>
    </row>
    <row r="15" spans="1:12" ht="19.5" customHeight="1" x14ac:dyDescent="0.35">
      <c r="A15" s="7" t="s">
        <v>0</v>
      </c>
      <c r="B15" s="7">
        <f>SUM(B7:B14)</f>
        <v>444</v>
      </c>
      <c r="C15" s="7"/>
      <c r="D15" s="7">
        <f t="shared" ref="D15:K15" si="1">SUM(D7:D14)</f>
        <v>35</v>
      </c>
      <c r="E15" s="7">
        <f t="shared" si="1"/>
        <v>69</v>
      </c>
      <c r="F15" s="7">
        <f t="shared" si="1"/>
        <v>134</v>
      </c>
      <c r="G15" s="7">
        <f t="shared" si="1"/>
        <v>167</v>
      </c>
      <c r="H15" s="7">
        <f t="shared" si="1"/>
        <v>169</v>
      </c>
      <c r="I15" s="7">
        <f t="shared" si="1"/>
        <v>175</v>
      </c>
      <c r="J15" s="7">
        <f t="shared" si="1"/>
        <v>178</v>
      </c>
      <c r="K15" s="7">
        <f t="shared" si="1"/>
        <v>160</v>
      </c>
      <c r="L15" s="20"/>
    </row>
    <row r="16" spans="1:12" ht="9" customHeight="1" x14ac:dyDescent="0.35"/>
    <row r="17" spans="1:12" s="4" customFormat="1" ht="23.25" customHeight="1" x14ac:dyDescent="0.4">
      <c r="A17" s="9" t="s">
        <v>20</v>
      </c>
      <c r="B17" s="3"/>
      <c r="C17" s="3"/>
      <c r="D17" s="3"/>
      <c r="E17" s="3"/>
      <c r="F17" s="3"/>
      <c r="G17" s="3"/>
      <c r="H17" s="3"/>
      <c r="I17" s="3"/>
      <c r="J17" s="27"/>
      <c r="K17" s="27"/>
      <c r="L17" s="27"/>
    </row>
    <row r="18" spans="1:12" ht="24" customHeight="1" x14ac:dyDescent="0.35">
      <c r="A18" s="43" t="s">
        <v>16</v>
      </c>
      <c r="B18" s="43" t="s">
        <v>1</v>
      </c>
      <c r="C18" s="37" t="s">
        <v>21</v>
      </c>
      <c r="D18" s="38"/>
      <c r="E18" s="38"/>
      <c r="F18" s="38"/>
      <c r="G18" s="38"/>
      <c r="H18" s="38"/>
      <c r="I18" s="38"/>
      <c r="J18" s="54"/>
      <c r="K18" s="52" t="s">
        <v>22</v>
      </c>
      <c r="L18" s="35" t="s">
        <v>24</v>
      </c>
    </row>
    <row r="19" spans="1:12" ht="41.1" customHeight="1" x14ac:dyDescent="0.35">
      <c r="A19" s="44"/>
      <c r="B19" s="43"/>
      <c r="C19" s="30">
        <v>2553</v>
      </c>
      <c r="D19" s="30">
        <v>2554</v>
      </c>
      <c r="E19" s="31">
        <v>2555</v>
      </c>
      <c r="F19" s="31">
        <v>2556</v>
      </c>
      <c r="G19" s="31">
        <v>2557</v>
      </c>
      <c r="H19" s="31">
        <v>2558</v>
      </c>
      <c r="I19" s="31">
        <v>2559</v>
      </c>
      <c r="J19" s="29">
        <v>2560</v>
      </c>
      <c r="K19" s="53"/>
      <c r="L19" s="36"/>
    </row>
    <row r="20" spans="1:12" ht="19.5" customHeight="1" x14ac:dyDescent="0.35">
      <c r="A20" s="5">
        <v>2553</v>
      </c>
      <c r="B20" s="5"/>
      <c r="C20" s="5"/>
      <c r="D20" s="6"/>
      <c r="E20" s="6"/>
      <c r="F20" s="6"/>
      <c r="G20" s="6"/>
      <c r="H20" s="6"/>
      <c r="I20" s="6"/>
      <c r="J20" s="6"/>
      <c r="K20" s="10"/>
      <c r="L20" s="19"/>
    </row>
    <row r="21" spans="1:12" ht="19.5" customHeight="1" x14ac:dyDescent="0.35">
      <c r="A21" s="5">
        <v>2554</v>
      </c>
      <c r="B21" s="5">
        <f>26+14</f>
        <v>40</v>
      </c>
      <c r="C21" s="5"/>
      <c r="D21" s="6"/>
      <c r="E21" s="6"/>
      <c r="F21" s="6"/>
      <c r="G21" s="25">
        <v>11</v>
      </c>
      <c r="H21" s="6">
        <v>2</v>
      </c>
      <c r="I21" s="6">
        <v>9</v>
      </c>
      <c r="J21" s="6">
        <v>1</v>
      </c>
      <c r="K21" s="10">
        <v>11</v>
      </c>
      <c r="L21" s="19">
        <f>K21*100/B21</f>
        <v>27.5</v>
      </c>
    </row>
    <row r="22" spans="1:12" ht="19.5" customHeight="1" x14ac:dyDescent="0.35">
      <c r="A22" s="5">
        <v>2555</v>
      </c>
      <c r="B22" s="5">
        <v>49</v>
      </c>
      <c r="C22" s="5"/>
      <c r="D22" s="6"/>
      <c r="E22" s="6"/>
      <c r="F22" s="6"/>
      <c r="G22" s="6"/>
      <c r="H22" s="25">
        <v>20</v>
      </c>
      <c r="I22" s="6">
        <v>6</v>
      </c>
      <c r="J22" s="6">
        <v>1</v>
      </c>
      <c r="K22" s="10">
        <v>20</v>
      </c>
      <c r="L22" s="19">
        <f>K22*100/B22</f>
        <v>40.816326530612244</v>
      </c>
    </row>
    <row r="23" spans="1:12" ht="19.5" customHeight="1" x14ac:dyDescent="0.35">
      <c r="A23" s="5">
        <v>2556</v>
      </c>
      <c r="B23" s="5">
        <f>42+35+25</f>
        <v>102</v>
      </c>
      <c r="C23" s="5"/>
      <c r="D23" s="6"/>
      <c r="E23" s="6"/>
      <c r="F23" s="6"/>
      <c r="G23" s="6"/>
      <c r="H23" s="6"/>
      <c r="I23" s="25">
        <f>37+7</f>
        <v>44</v>
      </c>
      <c r="J23" s="25">
        <v>11</v>
      </c>
      <c r="K23" s="10">
        <f>37+7</f>
        <v>44</v>
      </c>
      <c r="L23" s="19">
        <f>K23*100/B23</f>
        <v>43.137254901960787</v>
      </c>
    </row>
    <row r="24" spans="1:12" ht="19.5" customHeight="1" x14ac:dyDescent="0.35">
      <c r="A24" s="5">
        <v>2557</v>
      </c>
      <c r="B24" s="5">
        <f>36+33</f>
        <v>69</v>
      </c>
      <c r="C24" s="5"/>
      <c r="D24" s="6"/>
      <c r="E24" s="6"/>
      <c r="F24" s="6"/>
      <c r="G24" s="6"/>
      <c r="H24" s="6"/>
      <c r="I24" s="6"/>
      <c r="J24" s="6"/>
      <c r="K24" s="10"/>
      <c r="L24" s="19"/>
    </row>
    <row r="25" spans="1:12" ht="19.5" customHeight="1" x14ac:dyDescent="0.35">
      <c r="A25" s="5">
        <v>2558</v>
      </c>
      <c r="B25" s="5">
        <f>35+29+21</f>
        <v>85</v>
      </c>
      <c r="C25" s="5"/>
      <c r="D25" s="6"/>
      <c r="E25" s="6"/>
      <c r="F25" s="6"/>
      <c r="G25" s="6"/>
      <c r="H25" s="6"/>
      <c r="I25" s="6"/>
      <c r="J25" s="6"/>
      <c r="K25" s="10"/>
      <c r="L25" s="19"/>
    </row>
    <row r="26" spans="1:12" ht="19.5" customHeight="1" x14ac:dyDescent="0.35">
      <c r="A26" s="5">
        <v>2559</v>
      </c>
      <c r="B26" s="5">
        <f>30+21</f>
        <v>51</v>
      </c>
      <c r="C26" s="5"/>
      <c r="D26" s="6"/>
      <c r="E26" s="6"/>
      <c r="F26" s="6"/>
      <c r="G26" s="6"/>
      <c r="H26" s="6"/>
      <c r="I26" s="6"/>
      <c r="J26" s="6"/>
      <c r="K26" s="10"/>
      <c r="L26" s="19"/>
    </row>
    <row r="27" spans="1:12" ht="19.5" customHeight="1" x14ac:dyDescent="0.35">
      <c r="A27" s="5">
        <v>2560</v>
      </c>
      <c r="B27" s="5">
        <v>48</v>
      </c>
      <c r="C27" s="5"/>
      <c r="D27" s="6"/>
      <c r="E27" s="6"/>
      <c r="F27" s="6"/>
      <c r="G27" s="6"/>
      <c r="H27" s="6"/>
      <c r="I27" s="6"/>
      <c r="J27" s="6"/>
      <c r="K27" s="10"/>
      <c r="L27" s="19"/>
    </row>
    <row r="28" spans="1:12" ht="19.5" customHeight="1" x14ac:dyDescent="0.35">
      <c r="A28" s="17" t="s">
        <v>0</v>
      </c>
      <c r="B28" s="17">
        <f>SUM(B20:B27)</f>
        <v>444</v>
      </c>
      <c r="C28" s="17"/>
      <c r="D28" s="17"/>
      <c r="E28" s="17"/>
      <c r="F28" s="17"/>
      <c r="G28" s="17">
        <f>SUM(G20:G27)</f>
        <v>11</v>
      </c>
      <c r="H28" s="17">
        <f t="shared" ref="H28:K28" si="2">SUM(H20:H27)</f>
        <v>22</v>
      </c>
      <c r="I28" s="17">
        <f t="shared" si="2"/>
        <v>59</v>
      </c>
      <c r="J28" s="17">
        <f t="shared" si="2"/>
        <v>13</v>
      </c>
      <c r="K28" s="17">
        <f t="shared" si="2"/>
        <v>75</v>
      </c>
      <c r="L28" s="21"/>
    </row>
    <row r="29" spans="1:12" ht="12" customHeight="1" x14ac:dyDescent="0.35"/>
    <row r="30" spans="1:12" s="4" customFormat="1" ht="22.5" customHeight="1" x14ac:dyDescent="0.4">
      <c r="A30" s="49" t="s">
        <v>13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</row>
    <row r="31" spans="1:12" ht="23.25" customHeight="1" x14ac:dyDescent="0.35">
      <c r="A31" s="9" t="s">
        <v>19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27"/>
    </row>
    <row r="32" spans="1:12" ht="24" customHeight="1" x14ac:dyDescent="0.35">
      <c r="A32" s="50" t="s">
        <v>16</v>
      </c>
      <c r="B32" s="50" t="s">
        <v>1</v>
      </c>
      <c r="C32" s="39" t="s">
        <v>18</v>
      </c>
      <c r="D32" s="40"/>
      <c r="E32" s="40"/>
      <c r="F32" s="40"/>
      <c r="G32" s="40"/>
      <c r="H32" s="40"/>
      <c r="I32" s="40"/>
      <c r="J32" s="55"/>
      <c r="K32" s="41" t="s">
        <v>27</v>
      </c>
      <c r="L32" s="45" t="s">
        <v>28</v>
      </c>
    </row>
    <row r="33" spans="1:12" ht="41.1" customHeight="1" x14ac:dyDescent="0.35">
      <c r="A33" s="51"/>
      <c r="B33" s="50"/>
      <c r="C33" s="32">
        <v>2553</v>
      </c>
      <c r="D33" s="32">
        <v>2554</v>
      </c>
      <c r="E33" s="33">
        <v>2555</v>
      </c>
      <c r="F33" s="33">
        <v>2556</v>
      </c>
      <c r="G33" s="33">
        <v>2557</v>
      </c>
      <c r="H33" s="33">
        <v>2558</v>
      </c>
      <c r="I33" s="33">
        <v>2559</v>
      </c>
      <c r="J33" s="28">
        <v>2560</v>
      </c>
      <c r="K33" s="42"/>
      <c r="L33" s="46"/>
    </row>
    <row r="34" spans="1:12" ht="19.5" customHeight="1" x14ac:dyDescent="0.35">
      <c r="A34" s="5">
        <v>2553</v>
      </c>
      <c r="B34" s="5">
        <v>18</v>
      </c>
      <c r="C34" s="5">
        <v>13</v>
      </c>
      <c r="D34" s="6">
        <v>12</v>
      </c>
      <c r="E34" s="6">
        <v>13</v>
      </c>
      <c r="F34" s="25">
        <f>B34-K34</f>
        <v>13</v>
      </c>
      <c r="G34" s="6">
        <v>0</v>
      </c>
      <c r="H34" s="6">
        <v>0</v>
      </c>
      <c r="I34" s="6">
        <v>0</v>
      </c>
      <c r="J34" s="6">
        <v>0</v>
      </c>
      <c r="K34" s="10">
        <v>5</v>
      </c>
      <c r="L34" s="19">
        <f>F34*100/B34</f>
        <v>72.222222222222229</v>
      </c>
    </row>
    <row r="35" spans="1:12" ht="19.5" customHeight="1" x14ac:dyDescent="0.35">
      <c r="A35" s="5">
        <v>2554</v>
      </c>
      <c r="B35" s="5">
        <v>23</v>
      </c>
      <c r="C35" s="5"/>
      <c r="D35" s="6">
        <v>20</v>
      </c>
      <c r="E35" s="6">
        <v>20</v>
      </c>
      <c r="F35" s="6">
        <v>20</v>
      </c>
      <c r="G35" s="25">
        <f>B35-K35</f>
        <v>19</v>
      </c>
      <c r="H35" s="6">
        <v>1</v>
      </c>
      <c r="I35" s="6">
        <v>0</v>
      </c>
      <c r="J35" s="6">
        <v>0</v>
      </c>
      <c r="K35" s="10">
        <v>4</v>
      </c>
      <c r="L35" s="19">
        <f>G35*100/B35</f>
        <v>82.608695652173907</v>
      </c>
    </row>
    <row r="36" spans="1:12" ht="19.5" customHeight="1" x14ac:dyDescent="0.35">
      <c r="A36" s="5">
        <v>2555</v>
      </c>
      <c r="B36" s="5">
        <v>31</v>
      </c>
      <c r="C36" s="5"/>
      <c r="D36" s="6"/>
      <c r="E36" s="6">
        <v>26</v>
      </c>
      <c r="F36" s="6">
        <v>26</v>
      </c>
      <c r="G36" s="6">
        <v>26</v>
      </c>
      <c r="H36" s="25">
        <f>B36-K36</f>
        <v>25</v>
      </c>
      <c r="I36" s="6">
        <v>2</v>
      </c>
      <c r="J36" s="6">
        <v>1</v>
      </c>
      <c r="K36" s="10">
        <v>6</v>
      </c>
      <c r="L36" s="19">
        <f>H36*100/B36</f>
        <v>80.645161290322577</v>
      </c>
    </row>
    <row r="37" spans="1:12" ht="19.5" customHeight="1" x14ac:dyDescent="0.35">
      <c r="A37" s="5">
        <v>2556</v>
      </c>
      <c r="B37" s="5">
        <f>25+24+17</f>
        <v>66</v>
      </c>
      <c r="C37" s="5"/>
      <c r="D37" s="6"/>
      <c r="E37" s="6"/>
      <c r="F37" s="6">
        <v>59</v>
      </c>
      <c r="G37" s="6">
        <v>51</v>
      </c>
      <c r="H37" s="6">
        <v>46</v>
      </c>
      <c r="I37" s="25">
        <f>B37-K37</f>
        <v>47</v>
      </c>
      <c r="J37" s="6">
        <v>3</v>
      </c>
      <c r="K37" s="10">
        <v>19</v>
      </c>
      <c r="L37" s="19">
        <f>I37*100/B37</f>
        <v>71.212121212121218</v>
      </c>
    </row>
    <row r="38" spans="1:12" ht="19.5" customHeight="1" x14ac:dyDescent="0.35">
      <c r="A38" s="5">
        <v>2557</v>
      </c>
      <c r="B38" s="5">
        <f>35+37+26</f>
        <v>98</v>
      </c>
      <c r="C38" s="5"/>
      <c r="D38" s="6"/>
      <c r="E38" s="6"/>
      <c r="F38" s="6"/>
      <c r="G38" s="6">
        <v>80</v>
      </c>
      <c r="H38" s="6">
        <v>74</v>
      </c>
      <c r="I38" s="6">
        <f t="shared" ref="I38:I40" si="3">B38-K38</f>
        <v>72</v>
      </c>
      <c r="J38" s="25">
        <v>72</v>
      </c>
      <c r="K38" s="10">
        <v>26</v>
      </c>
      <c r="L38" s="19">
        <f>J38*100/B38</f>
        <v>73.469387755102048</v>
      </c>
    </row>
    <row r="39" spans="1:12" ht="19.5" customHeight="1" x14ac:dyDescent="0.35">
      <c r="A39" s="5">
        <v>2558</v>
      </c>
      <c r="B39" s="5">
        <f>42+29+35</f>
        <v>106</v>
      </c>
      <c r="C39" s="5"/>
      <c r="D39" s="6"/>
      <c r="E39" s="6"/>
      <c r="F39" s="6"/>
      <c r="G39" s="6"/>
      <c r="H39" s="6">
        <v>86</v>
      </c>
      <c r="I39" s="6">
        <f t="shared" si="3"/>
        <v>74</v>
      </c>
      <c r="J39" s="25">
        <v>74</v>
      </c>
      <c r="K39" s="10">
        <v>32</v>
      </c>
      <c r="L39" s="19">
        <f t="shared" ref="L39:L41" si="4">J39*100/B39</f>
        <v>69.811320754716988</v>
      </c>
    </row>
    <row r="40" spans="1:12" ht="19.5" customHeight="1" x14ac:dyDescent="0.35">
      <c r="A40" s="5">
        <v>2559</v>
      </c>
      <c r="B40" s="5">
        <f>29+34+28+11</f>
        <v>102</v>
      </c>
      <c r="C40" s="5"/>
      <c r="D40" s="6"/>
      <c r="E40" s="6"/>
      <c r="F40" s="6"/>
      <c r="G40" s="6"/>
      <c r="H40" s="6"/>
      <c r="I40" s="6">
        <f t="shared" si="3"/>
        <v>85</v>
      </c>
      <c r="J40" s="25">
        <v>85</v>
      </c>
      <c r="K40" s="10">
        <v>17</v>
      </c>
      <c r="L40" s="19">
        <f t="shared" si="4"/>
        <v>83.333333333333329</v>
      </c>
    </row>
    <row r="41" spans="1:12" ht="19.5" customHeight="1" x14ac:dyDescent="0.35">
      <c r="A41" s="5">
        <v>2560</v>
      </c>
      <c r="B41" s="5">
        <v>109</v>
      </c>
      <c r="C41" s="5"/>
      <c r="D41" s="6"/>
      <c r="E41" s="6"/>
      <c r="F41" s="6"/>
      <c r="G41" s="6"/>
      <c r="H41" s="6"/>
      <c r="I41" s="6"/>
      <c r="J41" s="25">
        <v>104</v>
      </c>
      <c r="K41" s="10">
        <v>5</v>
      </c>
      <c r="L41" s="19">
        <f t="shared" si="4"/>
        <v>95.412844036697251</v>
      </c>
    </row>
    <row r="42" spans="1:12" ht="19.5" customHeight="1" x14ac:dyDescent="0.35">
      <c r="A42" s="7" t="s">
        <v>0</v>
      </c>
      <c r="B42" s="7">
        <f>SUM(B34:B41)</f>
        <v>553</v>
      </c>
      <c r="C42" s="7">
        <f t="shared" ref="C42:K42" si="5">SUM(C34:C41)</f>
        <v>13</v>
      </c>
      <c r="D42" s="7">
        <f t="shared" si="5"/>
        <v>32</v>
      </c>
      <c r="E42" s="7">
        <f t="shared" si="5"/>
        <v>59</v>
      </c>
      <c r="F42" s="7">
        <f t="shared" si="5"/>
        <v>118</v>
      </c>
      <c r="G42" s="7">
        <f t="shared" si="5"/>
        <v>176</v>
      </c>
      <c r="H42" s="7">
        <f t="shared" si="5"/>
        <v>232</v>
      </c>
      <c r="I42" s="7">
        <f t="shared" si="5"/>
        <v>280</v>
      </c>
      <c r="J42" s="7">
        <f t="shared" si="5"/>
        <v>339</v>
      </c>
      <c r="K42" s="7">
        <f t="shared" si="5"/>
        <v>114</v>
      </c>
      <c r="L42" s="20"/>
    </row>
    <row r="43" spans="1:12" s="12" customFormat="1" ht="26.25" customHeight="1" x14ac:dyDescent="0.3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</row>
    <row r="44" spans="1:12" ht="27" customHeight="1" x14ac:dyDescent="0.35">
      <c r="A44" s="9" t="s">
        <v>20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27"/>
    </row>
    <row r="45" spans="1:12" ht="24" customHeight="1" x14ac:dyDescent="0.35">
      <c r="A45" s="43" t="s">
        <v>16</v>
      </c>
      <c r="B45" s="43" t="s">
        <v>1</v>
      </c>
      <c r="C45" s="37" t="s">
        <v>21</v>
      </c>
      <c r="D45" s="38"/>
      <c r="E45" s="38"/>
      <c r="F45" s="38"/>
      <c r="G45" s="38"/>
      <c r="H45" s="38"/>
      <c r="I45" s="38"/>
      <c r="J45" s="54"/>
      <c r="K45" s="52" t="s">
        <v>22</v>
      </c>
      <c r="L45" s="35" t="s">
        <v>24</v>
      </c>
    </row>
    <row r="46" spans="1:12" ht="41.1" customHeight="1" x14ac:dyDescent="0.35">
      <c r="A46" s="44"/>
      <c r="B46" s="43"/>
      <c r="C46" s="30">
        <v>2553</v>
      </c>
      <c r="D46" s="30">
        <v>2554</v>
      </c>
      <c r="E46" s="31">
        <v>2555</v>
      </c>
      <c r="F46" s="31">
        <v>2556</v>
      </c>
      <c r="G46" s="31">
        <v>2557</v>
      </c>
      <c r="H46" s="31">
        <v>2558</v>
      </c>
      <c r="I46" s="31">
        <v>2559</v>
      </c>
      <c r="J46" s="29">
        <v>2560</v>
      </c>
      <c r="K46" s="53"/>
      <c r="L46" s="36"/>
    </row>
    <row r="47" spans="1:12" ht="19.5" customHeight="1" x14ac:dyDescent="0.35">
      <c r="A47" s="5">
        <v>2553</v>
      </c>
      <c r="B47" s="5">
        <v>18</v>
      </c>
      <c r="C47" s="5"/>
      <c r="D47" s="6"/>
      <c r="E47" s="6"/>
      <c r="F47" s="25">
        <v>12</v>
      </c>
      <c r="G47" s="6">
        <v>1</v>
      </c>
      <c r="H47" s="6">
        <v>0</v>
      </c>
      <c r="I47" s="6">
        <v>0</v>
      </c>
      <c r="J47" s="6">
        <v>0</v>
      </c>
      <c r="K47" s="10">
        <v>12</v>
      </c>
      <c r="L47" s="19">
        <f>K47*100/B47</f>
        <v>66.666666666666671</v>
      </c>
    </row>
    <row r="48" spans="1:12" ht="19.5" customHeight="1" x14ac:dyDescent="0.35">
      <c r="A48" s="5">
        <v>2554</v>
      </c>
      <c r="B48" s="5">
        <v>23</v>
      </c>
      <c r="C48" s="5"/>
      <c r="D48" s="6"/>
      <c r="E48" s="6"/>
      <c r="F48" s="6"/>
      <c r="G48" s="25">
        <v>18</v>
      </c>
      <c r="H48" s="6">
        <v>0</v>
      </c>
      <c r="I48" s="6">
        <v>1</v>
      </c>
      <c r="J48" s="6">
        <v>0</v>
      </c>
      <c r="K48" s="10">
        <v>18</v>
      </c>
      <c r="L48" s="19">
        <f t="shared" ref="L48:L50" si="6">K48*100/B48</f>
        <v>78.260869565217391</v>
      </c>
    </row>
    <row r="49" spans="1:12" ht="19.5" customHeight="1" x14ac:dyDescent="0.35">
      <c r="A49" s="5">
        <v>2555</v>
      </c>
      <c r="B49" s="5">
        <v>31</v>
      </c>
      <c r="C49" s="5"/>
      <c r="D49" s="6"/>
      <c r="E49" s="6"/>
      <c r="F49" s="6"/>
      <c r="G49" s="6"/>
      <c r="H49" s="25">
        <v>20</v>
      </c>
      <c r="I49" s="6">
        <v>1</v>
      </c>
      <c r="J49" s="6">
        <v>3</v>
      </c>
      <c r="K49" s="10">
        <v>20</v>
      </c>
      <c r="L49" s="19">
        <f t="shared" si="6"/>
        <v>64.516129032258064</v>
      </c>
    </row>
    <row r="50" spans="1:12" ht="19.5" customHeight="1" x14ac:dyDescent="0.35">
      <c r="A50" s="5">
        <v>2556</v>
      </c>
      <c r="B50" s="5">
        <f>25+24+17</f>
        <v>66</v>
      </c>
      <c r="C50" s="5"/>
      <c r="D50" s="6"/>
      <c r="E50" s="6"/>
      <c r="F50" s="6"/>
      <c r="G50" s="6"/>
      <c r="H50" s="6"/>
      <c r="I50" s="25">
        <v>34</v>
      </c>
      <c r="J50" s="25">
        <v>10</v>
      </c>
      <c r="K50" s="10">
        <v>34</v>
      </c>
      <c r="L50" s="19">
        <f t="shared" si="6"/>
        <v>51.515151515151516</v>
      </c>
    </row>
    <row r="51" spans="1:12" ht="19.5" customHeight="1" x14ac:dyDescent="0.35">
      <c r="A51" s="5">
        <v>2557</v>
      </c>
      <c r="B51" s="5">
        <f>35+37+26</f>
        <v>98</v>
      </c>
      <c r="C51" s="5"/>
      <c r="D51" s="6"/>
      <c r="E51" s="6"/>
      <c r="F51" s="6"/>
      <c r="G51" s="6"/>
      <c r="H51" s="6"/>
      <c r="I51" s="6"/>
      <c r="J51" s="6"/>
      <c r="K51" s="10"/>
      <c r="L51" s="19"/>
    </row>
    <row r="52" spans="1:12" ht="19.5" customHeight="1" x14ac:dyDescent="0.35">
      <c r="A52" s="5">
        <v>2558</v>
      </c>
      <c r="B52" s="5">
        <f>42+29+35</f>
        <v>106</v>
      </c>
      <c r="C52" s="5"/>
      <c r="D52" s="6"/>
      <c r="E52" s="6"/>
      <c r="F52" s="6"/>
      <c r="G52" s="6"/>
      <c r="H52" s="6"/>
      <c r="I52" s="6"/>
      <c r="J52" s="6"/>
      <c r="K52" s="10"/>
      <c r="L52" s="19"/>
    </row>
    <row r="53" spans="1:12" ht="19.5" customHeight="1" x14ac:dyDescent="0.35">
      <c r="A53" s="5">
        <v>2559</v>
      </c>
      <c r="B53" s="5">
        <f>29+34+28+11</f>
        <v>102</v>
      </c>
      <c r="C53" s="5"/>
      <c r="D53" s="6"/>
      <c r="E53" s="6"/>
      <c r="F53" s="6"/>
      <c r="G53" s="6"/>
      <c r="H53" s="6"/>
      <c r="I53" s="6"/>
      <c r="J53" s="6"/>
      <c r="K53" s="10"/>
      <c r="L53" s="19"/>
    </row>
    <row r="54" spans="1:12" ht="19.5" customHeight="1" x14ac:dyDescent="0.35">
      <c r="A54" s="5">
        <v>2560</v>
      </c>
      <c r="B54" s="5">
        <v>109</v>
      </c>
      <c r="C54" s="5"/>
      <c r="D54" s="6"/>
      <c r="E54" s="6"/>
      <c r="F54" s="6"/>
      <c r="G54" s="6"/>
      <c r="H54" s="6"/>
      <c r="I54" s="6"/>
      <c r="J54" s="6"/>
      <c r="K54" s="10"/>
      <c r="L54" s="19"/>
    </row>
    <row r="55" spans="1:12" ht="19.5" customHeight="1" x14ac:dyDescent="0.35">
      <c r="A55" s="17" t="s">
        <v>0</v>
      </c>
      <c r="B55" s="17">
        <f>SUM(B47:B54)</f>
        <v>553</v>
      </c>
      <c r="C55" s="17"/>
      <c r="D55" s="17"/>
      <c r="E55" s="17"/>
      <c r="F55" s="17">
        <f>SUM(F47:F54)</f>
        <v>12</v>
      </c>
      <c r="G55" s="17">
        <f t="shared" ref="G55:K55" si="7">SUM(G47:G54)</f>
        <v>19</v>
      </c>
      <c r="H55" s="17">
        <f t="shared" si="7"/>
        <v>20</v>
      </c>
      <c r="I55" s="17">
        <f t="shared" si="7"/>
        <v>36</v>
      </c>
      <c r="J55" s="17">
        <f t="shared" si="7"/>
        <v>13</v>
      </c>
      <c r="K55" s="17">
        <f t="shared" si="7"/>
        <v>84</v>
      </c>
      <c r="L55" s="21"/>
    </row>
    <row r="56" spans="1:12" s="12" customFormat="1" ht="7.5" customHeight="1" x14ac:dyDescent="0.3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</row>
    <row r="57" spans="1:12" s="12" customFormat="1" ht="7.5" customHeight="1" x14ac:dyDescent="0.3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</row>
    <row r="58" spans="1:12" s="12" customFormat="1" ht="7.5" customHeight="1" x14ac:dyDescent="0.3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</row>
    <row r="59" spans="1:12" s="12" customFormat="1" ht="7.5" customHeight="1" x14ac:dyDescent="0.3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</row>
    <row r="60" spans="1:12" ht="23.25" x14ac:dyDescent="0.35">
      <c r="A60" s="47" t="s">
        <v>12</v>
      </c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</row>
    <row r="61" spans="1:12" ht="23.25" customHeight="1" x14ac:dyDescent="0.35">
      <c r="A61" s="9" t="s">
        <v>19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27"/>
    </row>
    <row r="62" spans="1:12" ht="24" customHeight="1" x14ac:dyDescent="0.35">
      <c r="A62" s="50" t="s">
        <v>16</v>
      </c>
      <c r="B62" s="50" t="s">
        <v>1</v>
      </c>
      <c r="C62" s="39" t="s">
        <v>18</v>
      </c>
      <c r="D62" s="40"/>
      <c r="E62" s="40"/>
      <c r="F62" s="40"/>
      <c r="G62" s="40"/>
      <c r="H62" s="40"/>
      <c r="I62" s="40"/>
      <c r="J62" s="55"/>
      <c r="K62" s="41" t="s">
        <v>27</v>
      </c>
      <c r="L62" s="45" t="s">
        <v>28</v>
      </c>
    </row>
    <row r="63" spans="1:12" ht="41.1" customHeight="1" x14ac:dyDescent="0.35">
      <c r="A63" s="51"/>
      <c r="B63" s="50"/>
      <c r="C63" s="32">
        <v>2553</v>
      </c>
      <c r="D63" s="32">
        <v>2554</v>
      </c>
      <c r="E63" s="33">
        <v>2555</v>
      </c>
      <c r="F63" s="33">
        <v>2556</v>
      </c>
      <c r="G63" s="33">
        <v>2557</v>
      </c>
      <c r="H63" s="33">
        <v>2558</v>
      </c>
      <c r="I63" s="33">
        <v>2559</v>
      </c>
      <c r="J63" s="28">
        <v>2560</v>
      </c>
      <c r="K63" s="42"/>
      <c r="L63" s="46"/>
    </row>
    <row r="64" spans="1:12" ht="19.5" customHeight="1" x14ac:dyDescent="0.35">
      <c r="A64" s="5">
        <v>2553</v>
      </c>
      <c r="B64" s="5">
        <v>28</v>
      </c>
      <c r="C64" s="5">
        <v>22</v>
      </c>
      <c r="D64" s="6">
        <v>11</v>
      </c>
      <c r="E64" s="6">
        <v>11</v>
      </c>
      <c r="F64" s="25">
        <f>B64-K64</f>
        <v>11</v>
      </c>
      <c r="G64" s="6">
        <v>4</v>
      </c>
      <c r="H64" s="6">
        <v>1</v>
      </c>
      <c r="I64" s="6">
        <v>0</v>
      </c>
      <c r="J64" s="6">
        <v>0</v>
      </c>
      <c r="K64" s="10">
        <v>17</v>
      </c>
      <c r="L64" s="19">
        <f>F64/B64*100</f>
        <v>39.285714285714285</v>
      </c>
    </row>
    <row r="65" spans="1:12" ht="19.5" customHeight="1" x14ac:dyDescent="0.35">
      <c r="A65" s="5">
        <v>2554</v>
      </c>
      <c r="B65" s="5">
        <v>27</v>
      </c>
      <c r="C65" s="5"/>
      <c r="D65" s="6">
        <v>18</v>
      </c>
      <c r="E65" s="6">
        <v>20</v>
      </c>
      <c r="F65" s="6">
        <v>17</v>
      </c>
      <c r="G65" s="25">
        <f>B65-K65</f>
        <v>17</v>
      </c>
      <c r="H65" s="6">
        <v>6</v>
      </c>
      <c r="I65" s="6">
        <v>2</v>
      </c>
      <c r="J65" s="6">
        <v>1</v>
      </c>
      <c r="K65" s="10">
        <v>10</v>
      </c>
      <c r="L65" s="19">
        <f>G65/B65*100</f>
        <v>62.962962962962962</v>
      </c>
    </row>
    <row r="66" spans="1:12" ht="19.5" customHeight="1" x14ac:dyDescent="0.35">
      <c r="A66" s="5">
        <v>2555</v>
      </c>
      <c r="B66" s="5">
        <v>28</v>
      </c>
      <c r="C66" s="5"/>
      <c r="D66" s="6"/>
      <c r="E66" s="6">
        <v>22</v>
      </c>
      <c r="F66" s="6">
        <v>18</v>
      </c>
      <c r="G66" s="6">
        <v>17</v>
      </c>
      <c r="H66" s="25">
        <f>B66-K66</f>
        <v>14</v>
      </c>
      <c r="I66" s="6">
        <v>2</v>
      </c>
      <c r="J66" s="6">
        <v>1</v>
      </c>
      <c r="K66" s="10">
        <v>14</v>
      </c>
      <c r="L66" s="19">
        <f>H66/B66*100</f>
        <v>50</v>
      </c>
    </row>
    <row r="67" spans="1:12" ht="19.5" customHeight="1" x14ac:dyDescent="0.35">
      <c r="A67" s="5">
        <v>2556</v>
      </c>
      <c r="B67" s="5"/>
      <c r="C67" s="5"/>
      <c r="D67" s="6"/>
      <c r="E67" s="6"/>
      <c r="F67" s="6"/>
      <c r="G67" s="6"/>
      <c r="H67" s="6"/>
      <c r="I67" s="6"/>
      <c r="J67" s="6"/>
      <c r="K67" s="10"/>
      <c r="L67" s="19"/>
    </row>
    <row r="68" spans="1:12" ht="19.5" customHeight="1" x14ac:dyDescent="0.35">
      <c r="A68" s="5">
        <v>2557</v>
      </c>
      <c r="B68" s="5">
        <v>22</v>
      </c>
      <c r="C68" s="5"/>
      <c r="D68" s="6"/>
      <c r="E68" s="6"/>
      <c r="F68" s="6"/>
      <c r="G68" s="6">
        <v>19</v>
      </c>
      <c r="H68" s="6">
        <v>15</v>
      </c>
      <c r="I68" s="6">
        <f>B68-K68</f>
        <v>15</v>
      </c>
      <c r="J68" s="25">
        <v>15</v>
      </c>
      <c r="K68" s="10">
        <v>7</v>
      </c>
      <c r="L68" s="19">
        <f>J68/B68*100</f>
        <v>68.181818181818173</v>
      </c>
    </row>
    <row r="69" spans="1:12" ht="19.5" customHeight="1" x14ac:dyDescent="0.35">
      <c r="A69" s="5">
        <v>2558</v>
      </c>
      <c r="B69" s="5">
        <v>24</v>
      </c>
      <c r="C69" s="5"/>
      <c r="D69" s="6"/>
      <c r="E69" s="6"/>
      <c r="F69" s="6"/>
      <c r="G69" s="6"/>
      <c r="H69" s="6">
        <v>22</v>
      </c>
      <c r="I69" s="6">
        <f t="shared" ref="I69:I70" si="8">B69-K69</f>
        <v>19</v>
      </c>
      <c r="J69" s="25">
        <v>19</v>
      </c>
      <c r="K69" s="10">
        <v>5</v>
      </c>
      <c r="L69" s="19">
        <f t="shared" ref="L69" si="9">J69/B69*100</f>
        <v>79.166666666666657</v>
      </c>
    </row>
    <row r="70" spans="1:12" ht="19.5" customHeight="1" x14ac:dyDescent="0.35">
      <c r="A70" s="5">
        <v>2559</v>
      </c>
      <c r="B70" s="5">
        <v>24</v>
      </c>
      <c r="C70" s="5"/>
      <c r="D70" s="6"/>
      <c r="E70" s="6"/>
      <c r="F70" s="6"/>
      <c r="G70" s="6"/>
      <c r="H70" s="6"/>
      <c r="I70" s="6">
        <f t="shared" si="8"/>
        <v>15</v>
      </c>
      <c r="J70" s="25">
        <v>15</v>
      </c>
      <c r="K70" s="10">
        <v>9</v>
      </c>
      <c r="L70" s="19">
        <f>J70/B70*100</f>
        <v>62.5</v>
      </c>
    </row>
    <row r="71" spans="1:12" ht="19.5" customHeight="1" x14ac:dyDescent="0.35">
      <c r="A71" s="5">
        <v>2560</v>
      </c>
      <c r="B71" s="5">
        <v>29</v>
      </c>
      <c r="C71" s="5"/>
      <c r="D71" s="6"/>
      <c r="E71" s="6"/>
      <c r="F71" s="6"/>
      <c r="G71" s="6"/>
      <c r="H71" s="6"/>
      <c r="I71" s="6"/>
      <c r="J71" s="25">
        <v>29</v>
      </c>
      <c r="K71" s="10">
        <v>0</v>
      </c>
      <c r="L71" s="19">
        <f>J71/B71*100</f>
        <v>100</v>
      </c>
    </row>
    <row r="72" spans="1:12" ht="19.5" customHeight="1" x14ac:dyDescent="0.35">
      <c r="A72" s="7" t="s">
        <v>0</v>
      </c>
      <c r="B72" s="7">
        <f>SUM(B64:B71)</f>
        <v>182</v>
      </c>
      <c r="C72" s="7">
        <f t="shared" ref="C72:K72" si="10">SUM(C64:C71)</f>
        <v>22</v>
      </c>
      <c r="D72" s="7">
        <f t="shared" si="10"/>
        <v>29</v>
      </c>
      <c r="E72" s="7">
        <f t="shared" si="10"/>
        <v>53</v>
      </c>
      <c r="F72" s="7">
        <f t="shared" si="10"/>
        <v>46</v>
      </c>
      <c r="G72" s="7">
        <f t="shared" si="10"/>
        <v>57</v>
      </c>
      <c r="H72" s="7">
        <f t="shared" si="10"/>
        <v>58</v>
      </c>
      <c r="I72" s="7">
        <f t="shared" si="10"/>
        <v>53</v>
      </c>
      <c r="J72" s="7">
        <f t="shared" si="10"/>
        <v>80</v>
      </c>
      <c r="K72" s="7">
        <f t="shared" si="10"/>
        <v>62</v>
      </c>
      <c r="L72" s="20"/>
    </row>
    <row r="73" spans="1:12" s="4" customFormat="1" ht="21.75" customHeight="1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2"/>
      <c r="L73" s="2"/>
    </row>
    <row r="74" spans="1:12" ht="23.25" customHeight="1" x14ac:dyDescent="0.35">
      <c r="A74" s="9" t="s">
        <v>20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27"/>
    </row>
    <row r="75" spans="1:12" ht="24" customHeight="1" x14ac:dyDescent="0.35">
      <c r="A75" s="43" t="s">
        <v>16</v>
      </c>
      <c r="B75" s="43" t="s">
        <v>1</v>
      </c>
      <c r="C75" s="37" t="s">
        <v>21</v>
      </c>
      <c r="D75" s="38"/>
      <c r="E75" s="38"/>
      <c r="F75" s="38"/>
      <c r="G75" s="38"/>
      <c r="H75" s="38"/>
      <c r="I75" s="38"/>
      <c r="J75" s="54"/>
      <c r="K75" s="52" t="s">
        <v>22</v>
      </c>
      <c r="L75" s="35" t="s">
        <v>24</v>
      </c>
    </row>
    <row r="76" spans="1:12" ht="41.1" customHeight="1" x14ac:dyDescent="0.35">
      <c r="A76" s="44"/>
      <c r="B76" s="43"/>
      <c r="C76" s="30">
        <v>2553</v>
      </c>
      <c r="D76" s="30">
        <v>2554</v>
      </c>
      <c r="E76" s="31">
        <v>2555</v>
      </c>
      <c r="F76" s="31">
        <v>2556</v>
      </c>
      <c r="G76" s="31">
        <v>2557</v>
      </c>
      <c r="H76" s="31">
        <v>2558</v>
      </c>
      <c r="I76" s="31">
        <v>2559</v>
      </c>
      <c r="J76" s="29">
        <v>2560</v>
      </c>
      <c r="K76" s="53"/>
      <c r="L76" s="36"/>
    </row>
    <row r="77" spans="1:12" ht="19.5" customHeight="1" x14ac:dyDescent="0.35">
      <c r="A77" s="5">
        <v>2553</v>
      </c>
      <c r="B77" s="5">
        <v>28</v>
      </c>
      <c r="C77" s="5"/>
      <c r="D77" s="6"/>
      <c r="E77" s="6"/>
      <c r="F77" s="25">
        <v>4</v>
      </c>
      <c r="G77" s="6">
        <v>2</v>
      </c>
      <c r="H77" s="6">
        <v>3</v>
      </c>
      <c r="I77" s="6">
        <v>2</v>
      </c>
      <c r="J77" s="6">
        <v>0</v>
      </c>
      <c r="K77" s="10">
        <v>4</v>
      </c>
      <c r="L77" s="19">
        <f>K77*100/B77</f>
        <v>14.285714285714286</v>
      </c>
    </row>
    <row r="78" spans="1:12" ht="19.5" customHeight="1" x14ac:dyDescent="0.35">
      <c r="A78" s="5">
        <v>2554</v>
      </c>
      <c r="B78" s="5">
        <v>27</v>
      </c>
      <c r="C78" s="5"/>
      <c r="D78" s="6"/>
      <c r="E78" s="6"/>
      <c r="F78" s="6"/>
      <c r="G78" s="25">
        <v>9</v>
      </c>
      <c r="H78" s="6">
        <v>5</v>
      </c>
      <c r="I78" s="6">
        <v>1</v>
      </c>
      <c r="J78" s="6">
        <v>1</v>
      </c>
      <c r="K78" s="10">
        <v>9</v>
      </c>
      <c r="L78" s="19">
        <f t="shared" ref="L78:L84" si="11">K78*100/B78</f>
        <v>33.333333333333336</v>
      </c>
    </row>
    <row r="79" spans="1:12" ht="19.5" customHeight="1" x14ac:dyDescent="0.35">
      <c r="A79" s="5">
        <v>2555</v>
      </c>
      <c r="B79" s="5">
        <v>28</v>
      </c>
      <c r="C79" s="5"/>
      <c r="D79" s="6"/>
      <c r="E79" s="6"/>
      <c r="F79" s="6"/>
      <c r="G79" s="6"/>
      <c r="H79" s="25">
        <v>0</v>
      </c>
      <c r="I79" s="6">
        <v>13</v>
      </c>
      <c r="J79" s="6">
        <v>0</v>
      </c>
      <c r="K79" s="10">
        <v>0</v>
      </c>
      <c r="L79" s="19">
        <f t="shared" si="11"/>
        <v>0</v>
      </c>
    </row>
    <row r="80" spans="1:12" ht="19.5" customHeight="1" x14ac:dyDescent="0.35">
      <c r="A80" s="5">
        <v>2556</v>
      </c>
      <c r="B80" s="5"/>
      <c r="C80" s="5"/>
      <c r="D80" s="6"/>
      <c r="E80" s="6"/>
      <c r="F80" s="6"/>
      <c r="G80" s="6"/>
      <c r="H80" s="6"/>
      <c r="I80" s="6"/>
      <c r="J80" s="6"/>
      <c r="K80" s="10"/>
      <c r="L80" s="19"/>
    </row>
    <row r="81" spans="1:12" ht="19.5" customHeight="1" x14ac:dyDescent="0.35">
      <c r="A81" s="5">
        <v>2557</v>
      </c>
      <c r="B81" s="5">
        <v>22</v>
      </c>
      <c r="C81" s="5"/>
      <c r="D81" s="6"/>
      <c r="E81" s="6"/>
      <c r="F81" s="6"/>
      <c r="G81" s="6"/>
      <c r="H81" s="6"/>
      <c r="I81" s="6"/>
      <c r="J81" s="6">
        <v>0</v>
      </c>
      <c r="K81" s="10"/>
      <c r="L81" s="19">
        <f t="shared" si="11"/>
        <v>0</v>
      </c>
    </row>
    <row r="82" spans="1:12" ht="19.5" customHeight="1" x14ac:dyDescent="0.35">
      <c r="A82" s="5">
        <v>2558</v>
      </c>
      <c r="B82" s="5">
        <v>24</v>
      </c>
      <c r="C82" s="5"/>
      <c r="D82" s="6"/>
      <c r="E82" s="6"/>
      <c r="F82" s="6"/>
      <c r="G82" s="6"/>
      <c r="H82" s="6"/>
      <c r="I82" s="6"/>
      <c r="J82" s="6">
        <v>0</v>
      </c>
      <c r="K82" s="10"/>
      <c r="L82" s="19">
        <f t="shared" si="11"/>
        <v>0</v>
      </c>
    </row>
    <row r="83" spans="1:12" ht="19.5" customHeight="1" x14ac:dyDescent="0.35">
      <c r="A83" s="5">
        <v>2559</v>
      </c>
      <c r="B83" s="5">
        <v>24</v>
      </c>
      <c r="C83" s="5"/>
      <c r="D83" s="6"/>
      <c r="E83" s="6"/>
      <c r="F83" s="6"/>
      <c r="G83" s="6"/>
      <c r="H83" s="6"/>
      <c r="I83" s="6"/>
      <c r="J83" s="6">
        <v>0</v>
      </c>
      <c r="K83" s="10"/>
      <c r="L83" s="19">
        <f t="shared" si="11"/>
        <v>0</v>
      </c>
    </row>
    <row r="84" spans="1:12" ht="19.5" customHeight="1" x14ac:dyDescent="0.35">
      <c r="A84" s="5">
        <v>2560</v>
      </c>
      <c r="B84" s="5">
        <v>29</v>
      </c>
      <c r="C84" s="5"/>
      <c r="D84" s="6"/>
      <c r="E84" s="6"/>
      <c r="F84" s="6"/>
      <c r="G84" s="6"/>
      <c r="H84" s="6"/>
      <c r="I84" s="6"/>
      <c r="J84" s="6">
        <v>0</v>
      </c>
      <c r="K84" s="10"/>
      <c r="L84" s="19">
        <f t="shared" si="11"/>
        <v>0</v>
      </c>
    </row>
    <row r="85" spans="1:12" ht="19.5" customHeight="1" x14ac:dyDescent="0.35">
      <c r="A85" s="17" t="s">
        <v>0</v>
      </c>
      <c r="B85" s="17">
        <f>SUM(B77:B84)</f>
        <v>182</v>
      </c>
      <c r="C85" s="17"/>
      <c r="D85" s="17"/>
      <c r="E85" s="17"/>
      <c r="F85" s="17">
        <f>SUM(F77:F84)</f>
        <v>4</v>
      </c>
      <c r="G85" s="17">
        <f t="shared" ref="G85:K85" si="12">SUM(G77:G84)</f>
        <v>11</v>
      </c>
      <c r="H85" s="17">
        <f t="shared" si="12"/>
        <v>8</v>
      </c>
      <c r="I85" s="17">
        <f t="shared" si="12"/>
        <v>16</v>
      </c>
      <c r="J85" s="17">
        <f t="shared" si="12"/>
        <v>1</v>
      </c>
      <c r="K85" s="17">
        <f t="shared" si="12"/>
        <v>13</v>
      </c>
      <c r="L85" s="21"/>
    </row>
    <row r="86" spans="1:12" s="4" customFormat="1" ht="12" customHeight="1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2"/>
      <c r="L86" s="2"/>
    </row>
    <row r="87" spans="1:12" s="4" customFormat="1" ht="12" customHeight="1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2"/>
      <c r="L87" s="2"/>
    </row>
    <row r="88" spans="1:12" s="4" customFormat="1" ht="12" customHeight="1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2"/>
      <c r="L88" s="2"/>
    </row>
    <row r="89" spans="1:12" ht="23.25" x14ac:dyDescent="0.35">
      <c r="A89" s="49" t="s">
        <v>11</v>
      </c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</row>
    <row r="90" spans="1:12" ht="23.25" customHeight="1" x14ac:dyDescent="0.35">
      <c r="A90" s="9" t="s">
        <v>19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27"/>
    </row>
    <row r="91" spans="1:12" ht="24" customHeight="1" x14ac:dyDescent="0.35">
      <c r="A91" s="50" t="s">
        <v>16</v>
      </c>
      <c r="B91" s="50" t="s">
        <v>1</v>
      </c>
      <c r="C91" s="39" t="s">
        <v>18</v>
      </c>
      <c r="D91" s="40"/>
      <c r="E91" s="40"/>
      <c r="F91" s="40"/>
      <c r="G91" s="40"/>
      <c r="H91" s="40"/>
      <c r="I91" s="40"/>
      <c r="J91" s="55"/>
      <c r="K91" s="41" t="s">
        <v>27</v>
      </c>
      <c r="L91" s="45" t="s">
        <v>28</v>
      </c>
    </row>
    <row r="92" spans="1:12" ht="41.1" customHeight="1" x14ac:dyDescent="0.35">
      <c r="A92" s="51"/>
      <c r="B92" s="50"/>
      <c r="C92" s="32">
        <v>2553</v>
      </c>
      <c r="D92" s="32">
        <v>2554</v>
      </c>
      <c r="E92" s="33">
        <v>2555</v>
      </c>
      <c r="F92" s="33">
        <v>2556</v>
      </c>
      <c r="G92" s="33">
        <v>2557</v>
      </c>
      <c r="H92" s="33">
        <v>2558</v>
      </c>
      <c r="I92" s="33">
        <v>2559</v>
      </c>
      <c r="J92" s="28">
        <v>2560</v>
      </c>
      <c r="K92" s="42"/>
      <c r="L92" s="46"/>
    </row>
    <row r="93" spans="1:12" ht="19.5" customHeight="1" x14ac:dyDescent="0.35">
      <c r="A93" s="5">
        <v>2553</v>
      </c>
      <c r="B93" s="5">
        <v>19</v>
      </c>
      <c r="C93" s="5">
        <v>11</v>
      </c>
      <c r="D93" s="6">
        <v>10</v>
      </c>
      <c r="E93" s="6">
        <v>15</v>
      </c>
      <c r="F93" s="25">
        <f>B93-K93</f>
        <v>15</v>
      </c>
      <c r="G93" s="6">
        <v>0</v>
      </c>
      <c r="H93" s="6">
        <v>0</v>
      </c>
      <c r="I93" s="6">
        <v>0</v>
      </c>
      <c r="J93" s="6">
        <v>0</v>
      </c>
      <c r="K93" s="10">
        <v>4</v>
      </c>
      <c r="L93" s="19">
        <f>F93/B93*100</f>
        <v>78.94736842105263</v>
      </c>
    </row>
    <row r="94" spans="1:12" ht="19.5" customHeight="1" x14ac:dyDescent="0.35">
      <c r="A94" s="5">
        <v>2554</v>
      </c>
      <c r="B94" s="5">
        <v>20</v>
      </c>
      <c r="C94" s="5"/>
      <c r="D94" s="6">
        <v>16</v>
      </c>
      <c r="E94" s="6">
        <v>16</v>
      </c>
      <c r="F94" s="6">
        <v>16</v>
      </c>
      <c r="G94" s="25">
        <v>6</v>
      </c>
      <c r="H94" s="6">
        <v>2</v>
      </c>
      <c r="I94" s="6">
        <v>0</v>
      </c>
      <c r="J94" s="6">
        <v>0</v>
      </c>
      <c r="K94" s="10">
        <v>14</v>
      </c>
      <c r="L94" s="19">
        <f>G94/B94*100</f>
        <v>30</v>
      </c>
    </row>
    <row r="95" spans="1:12" ht="19.5" customHeight="1" x14ac:dyDescent="0.35">
      <c r="A95" s="5">
        <v>2555</v>
      </c>
      <c r="B95" s="5">
        <v>27</v>
      </c>
      <c r="C95" s="5"/>
      <c r="D95" s="6"/>
      <c r="E95" s="6">
        <v>25</v>
      </c>
      <c r="F95" s="6">
        <v>24</v>
      </c>
      <c r="G95" s="6">
        <v>24</v>
      </c>
      <c r="H95" s="25">
        <f>B95-K95</f>
        <v>23</v>
      </c>
      <c r="I95" s="6">
        <v>0</v>
      </c>
      <c r="J95" s="6">
        <v>0</v>
      </c>
      <c r="K95" s="10">
        <v>4</v>
      </c>
      <c r="L95" s="19">
        <f>H95/B95*100</f>
        <v>85.18518518518519</v>
      </c>
    </row>
    <row r="96" spans="1:12" ht="19.5" customHeight="1" x14ac:dyDescent="0.35">
      <c r="A96" s="5">
        <v>2556</v>
      </c>
      <c r="B96" s="5">
        <v>33</v>
      </c>
      <c r="C96" s="5"/>
      <c r="D96" s="6"/>
      <c r="E96" s="6"/>
      <c r="F96" s="6">
        <v>33</v>
      </c>
      <c r="G96" s="6">
        <v>30</v>
      </c>
      <c r="H96" s="6">
        <v>29</v>
      </c>
      <c r="I96" s="25">
        <f>B96-K96</f>
        <v>28</v>
      </c>
      <c r="J96" s="6">
        <v>1</v>
      </c>
      <c r="K96" s="10">
        <v>5</v>
      </c>
      <c r="L96" s="19">
        <f>I96/B96*100</f>
        <v>84.848484848484844</v>
      </c>
    </row>
    <row r="97" spans="1:12" ht="19.5" customHeight="1" x14ac:dyDescent="0.35">
      <c r="A97" s="5">
        <v>2557</v>
      </c>
      <c r="B97" s="5">
        <v>41</v>
      </c>
      <c r="C97" s="5"/>
      <c r="D97" s="6"/>
      <c r="E97" s="6"/>
      <c r="F97" s="6"/>
      <c r="G97" s="6">
        <v>34</v>
      </c>
      <c r="H97" s="6">
        <v>32</v>
      </c>
      <c r="I97" s="6">
        <f t="shared" ref="I97:I100" si="13">B97-K97</f>
        <v>31</v>
      </c>
      <c r="J97" s="25">
        <v>31</v>
      </c>
      <c r="K97" s="10">
        <v>10</v>
      </c>
      <c r="L97" s="19">
        <f>J97/B97*100</f>
        <v>75.609756097560975</v>
      </c>
    </row>
    <row r="98" spans="1:12" ht="19.5" customHeight="1" x14ac:dyDescent="0.35">
      <c r="A98" s="5">
        <v>2558</v>
      </c>
      <c r="B98" s="5">
        <v>42</v>
      </c>
      <c r="C98" s="5"/>
      <c r="D98" s="6"/>
      <c r="E98" s="6"/>
      <c r="F98" s="6"/>
      <c r="G98" s="6"/>
      <c r="H98" s="6">
        <v>38</v>
      </c>
      <c r="I98" s="6">
        <f t="shared" si="13"/>
        <v>35</v>
      </c>
      <c r="J98" s="25">
        <v>35</v>
      </c>
      <c r="K98" s="10">
        <v>7</v>
      </c>
      <c r="L98" s="19">
        <f>J98/B98*100</f>
        <v>83.333333333333343</v>
      </c>
    </row>
    <row r="99" spans="1:12" ht="19.5" customHeight="1" x14ac:dyDescent="0.35">
      <c r="A99" s="5">
        <v>2559</v>
      </c>
      <c r="B99" s="5">
        <v>23</v>
      </c>
      <c r="C99" s="5"/>
      <c r="D99" s="6"/>
      <c r="E99" s="6"/>
      <c r="F99" s="6"/>
      <c r="G99" s="6"/>
      <c r="H99" s="6"/>
      <c r="I99" s="6">
        <f t="shared" si="13"/>
        <v>23</v>
      </c>
      <c r="J99" s="25">
        <v>23</v>
      </c>
      <c r="K99" s="10">
        <v>0</v>
      </c>
      <c r="L99" s="19">
        <f>J99/B99*100</f>
        <v>100</v>
      </c>
    </row>
    <row r="100" spans="1:12" ht="19.5" customHeight="1" x14ac:dyDescent="0.35">
      <c r="A100" s="5">
        <v>2560</v>
      </c>
      <c r="B100" s="5">
        <v>33</v>
      </c>
      <c r="C100" s="5"/>
      <c r="D100" s="6"/>
      <c r="E100" s="6"/>
      <c r="F100" s="6"/>
      <c r="G100" s="6"/>
      <c r="H100" s="6"/>
      <c r="I100" s="6">
        <f t="shared" si="13"/>
        <v>30</v>
      </c>
      <c r="J100" s="25">
        <v>30</v>
      </c>
      <c r="K100" s="10">
        <v>3</v>
      </c>
      <c r="L100" s="19">
        <f>J100/B100*100</f>
        <v>90.909090909090907</v>
      </c>
    </row>
    <row r="101" spans="1:12" ht="19.5" customHeight="1" x14ac:dyDescent="0.35">
      <c r="A101" s="7" t="s">
        <v>0</v>
      </c>
      <c r="B101" s="7">
        <f>SUM(B93:B100)</f>
        <v>238</v>
      </c>
      <c r="C101" s="7">
        <f t="shared" ref="C101:K101" si="14">SUM(C93:C100)</f>
        <v>11</v>
      </c>
      <c r="D101" s="7">
        <f t="shared" si="14"/>
        <v>26</v>
      </c>
      <c r="E101" s="7">
        <f t="shared" si="14"/>
        <v>56</v>
      </c>
      <c r="F101" s="7">
        <f t="shared" si="14"/>
        <v>88</v>
      </c>
      <c r="G101" s="7">
        <f t="shared" si="14"/>
        <v>94</v>
      </c>
      <c r="H101" s="7">
        <f t="shared" si="14"/>
        <v>124</v>
      </c>
      <c r="I101" s="7">
        <f t="shared" si="14"/>
        <v>147</v>
      </c>
      <c r="J101" s="7">
        <f t="shared" si="14"/>
        <v>120</v>
      </c>
      <c r="K101" s="7">
        <f t="shared" si="14"/>
        <v>47</v>
      </c>
      <c r="L101" s="20"/>
    </row>
    <row r="102" spans="1:12" s="12" customFormat="1" ht="18.75" customHeight="1" x14ac:dyDescent="0.3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</row>
    <row r="103" spans="1:12" ht="23.25" customHeight="1" x14ac:dyDescent="0.35">
      <c r="A103" s="9" t="s">
        <v>20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27"/>
    </row>
    <row r="104" spans="1:12" ht="24" customHeight="1" x14ac:dyDescent="0.35">
      <c r="A104" s="43" t="s">
        <v>16</v>
      </c>
      <c r="B104" s="43" t="s">
        <v>1</v>
      </c>
      <c r="C104" s="37" t="s">
        <v>21</v>
      </c>
      <c r="D104" s="38"/>
      <c r="E104" s="38"/>
      <c r="F104" s="38"/>
      <c r="G104" s="38"/>
      <c r="H104" s="38"/>
      <c r="I104" s="38"/>
      <c r="J104" s="54"/>
      <c r="K104" s="52" t="s">
        <v>22</v>
      </c>
      <c r="L104" s="35" t="s">
        <v>24</v>
      </c>
    </row>
    <row r="105" spans="1:12" ht="41.1" customHeight="1" x14ac:dyDescent="0.35">
      <c r="A105" s="44"/>
      <c r="B105" s="43"/>
      <c r="C105" s="30">
        <v>2553</v>
      </c>
      <c r="D105" s="30">
        <v>2554</v>
      </c>
      <c r="E105" s="31">
        <v>2555</v>
      </c>
      <c r="F105" s="31">
        <v>2556</v>
      </c>
      <c r="G105" s="31">
        <v>2557</v>
      </c>
      <c r="H105" s="31">
        <v>2558</v>
      </c>
      <c r="I105" s="31">
        <v>2559</v>
      </c>
      <c r="J105" s="29">
        <v>2560</v>
      </c>
      <c r="K105" s="53"/>
      <c r="L105" s="36"/>
    </row>
    <row r="106" spans="1:12" ht="19.5" customHeight="1" x14ac:dyDescent="0.35">
      <c r="A106" s="5">
        <v>2553</v>
      </c>
      <c r="B106" s="5">
        <v>19</v>
      </c>
      <c r="C106" s="5"/>
      <c r="D106" s="6"/>
      <c r="E106" s="6"/>
      <c r="F106" s="25">
        <v>10</v>
      </c>
      <c r="G106" s="6">
        <v>5</v>
      </c>
      <c r="H106" s="6">
        <v>0</v>
      </c>
      <c r="I106" s="6">
        <v>0</v>
      </c>
      <c r="J106" s="6">
        <v>0</v>
      </c>
      <c r="K106" s="10">
        <v>10</v>
      </c>
      <c r="L106" s="19">
        <f>K106*100/B106</f>
        <v>52.631578947368418</v>
      </c>
    </row>
    <row r="107" spans="1:12" ht="19.5" customHeight="1" x14ac:dyDescent="0.35">
      <c r="A107" s="5">
        <v>2554</v>
      </c>
      <c r="B107" s="5">
        <v>20</v>
      </c>
      <c r="C107" s="5"/>
      <c r="D107" s="6"/>
      <c r="E107" s="6"/>
      <c r="F107" s="6"/>
      <c r="G107" s="25">
        <v>4</v>
      </c>
      <c r="H107" s="6">
        <v>0</v>
      </c>
      <c r="I107" s="6">
        <v>2</v>
      </c>
      <c r="J107" s="6">
        <v>10</v>
      </c>
      <c r="K107" s="10">
        <v>4</v>
      </c>
      <c r="L107" s="19">
        <f t="shared" ref="L107:L109" si="15">K107*100/B107</f>
        <v>20</v>
      </c>
    </row>
    <row r="108" spans="1:12" ht="19.5" customHeight="1" x14ac:dyDescent="0.35">
      <c r="A108" s="5">
        <v>2555</v>
      </c>
      <c r="B108" s="5">
        <v>27</v>
      </c>
      <c r="C108" s="5"/>
      <c r="D108" s="6"/>
      <c r="E108" s="6"/>
      <c r="F108" s="6"/>
      <c r="G108" s="6"/>
      <c r="H108" s="25">
        <v>0</v>
      </c>
      <c r="I108" s="6">
        <v>22</v>
      </c>
      <c r="J108" s="6">
        <v>0</v>
      </c>
      <c r="K108" s="10">
        <v>0</v>
      </c>
      <c r="L108" s="19">
        <f t="shared" si="15"/>
        <v>0</v>
      </c>
    </row>
    <row r="109" spans="1:12" ht="19.5" customHeight="1" x14ac:dyDescent="0.35">
      <c r="A109" s="5">
        <v>2556</v>
      </c>
      <c r="B109" s="5">
        <v>33</v>
      </c>
      <c r="C109" s="5"/>
      <c r="D109" s="6"/>
      <c r="E109" s="6"/>
      <c r="F109" s="6"/>
      <c r="G109" s="6"/>
      <c r="H109" s="6"/>
      <c r="I109" s="25">
        <v>22</v>
      </c>
      <c r="J109" s="25">
        <v>5</v>
      </c>
      <c r="K109" s="10">
        <v>22</v>
      </c>
      <c r="L109" s="19">
        <f t="shared" si="15"/>
        <v>66.666666666666671</v>
      </c>
    </row>
    <row r="110" spans="1:12" ht="19.5" customHeight="1" x14ac:dyDescent="0.35">
      <c r="A110" s="5">
        <v>2557</v>
      </c>
      <c r="B110" s="5">
        <v>41</v>
      </c>
      <c r="C110" s="5"/>
      <c r="D110" s="6"/>
      <c r="E110" s="6"/>
      <c r="F110" s="6"/>
      <c r="G110" s="6"/>
      <c r="H110" s="6"/>
      <c r="I110" s="6"/>
      <c r="J110" s="6"/>
      <c r="K110" s="10"/>
      <c r="L110" s="19"/>
    </row>
    <row r="111" spans="1:12" ht="19.5" customHeight="1" x14ac:dyDescent="0.35">
      <c r="A111" s="5">
        <v>2558</v>
      </c>
      <c r="B111" s="5">
        <v>42</v>
      </c>
      <c r="C111" s="5"/>
      <c r="D111" s="6"/>
      <c r="E111" s="6"/>
      <c r="F111" s="6"/>
      <c r="G111" s="6"/>
      <c r="H111" s="6"/>
      <c r="I111" s="6"/>
      <c r="J111" s="6"/>
      <c r="K111" s="10"/>
      <c r="L111" s="19"/>
    </row>
    <row r="112" spans="1:12" ht="19.5" customHeight="1" x14ac:dyDescent="0.35">
      <c r="A112" s="5">
        <v>2559</v>
      </c>
      <c r="B112" s="5">
        <v>23</v>
      </c>
      <c r="C112" s="5"/>
      <c r="D112" s="6"/>
      <c r="E112" s="6"/>
      <c r="F112" s="6"/>
      <c r="G112" s="6"/>
      <c r="H112" s="6"/>
      <c r="I112" s="6"/>
      <c r="J112" s="6"/>
      <c r="K112" s="10"/>
      <c r="L112" s="19"/>
    </row>
    <row r="113" spans="1:12" ht="19.5" customHeight="1" x14ac:dyDescent="0.35">
      <c r="A113" s="5">
        <v>2560</v>
      </c>
      <c r="B113" s="5">
        <v>33</v>
      </c>
      <c r="C113" s="5"/>
      <c r="D113" s="6"/>
      <c r="E113" s="6"/>
      <c r="F113" s="6"/>
      <c r="G113" s="6"/>
      <c r="H113" s="6"/>
      <c r="I113" s="6"/>
      <c r="J113" s="6"/>
      <c r="K113" s="10"/>
      <c r="L113" s="19"/>
    </row>
    <row r="114" spans="1:12" ht="19.5" customHeight="1" x14ac:dyDescent="0.35">
      <c r="A114" s="17" t="s">
        <v>0</v>
      </c>
      <c r="B114" s="17">
        <f>SUM(B106:B113)</f>
        <v>238</v>
      </c>
      <c r="C114" s="17"/>
      <c r="D114" s="17"/>
      <c r="E114" s="17"/>
      <c r="F114" s="17">
        <f>SUM(F106:F113)</f>
        <v>10</v>
      </c>
      <c r="G114" s="17">
        <f t="shared" ref="G114:K114" si="16">SUM(G106:G113)</f>
        <v>9</v>
      </c>
      <c r="H114" s="17">
        <f t="shared" si="16"/>
        <v>0</v>
      </c>
      <c r="I114" s="17">
        <f t="shared" si="16"/>
        <v>46</v>
      </c>
      <c r="J114" s="17">
        <f t="shared" si="16"/>
        <v>15</v>
      </c>
      <c r="K114" s="17">
        <f t="shared" si="16"/>
        <v>36</v>
      </c>
      <c r="L114" s="21"/>
    </row>
    <row r="115" spans="1:12" s="12" customFormat="1" ht="19.5" customHeight="1" x14ac:dyDescent="0.3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</row>
    <row r="116" spans="1:12" s="12" customFormat="1" ht="19.5" customHeight="1" x14ac:dyDescent="0.3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</row>
    <row r="117" spans="1:12" ht="24" customHeight="1" x14ac:dyDescent="0.35">
      <c r="A117" s="47" t="s">
        <v>10</v>
      </c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</row>
    <row r="118" spans="1:12" ht="21.75" customHeight="1" x14ac:dyDescent="0.35">
      <c r="A118" s="9" t="s">
        <v>19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27"/>
    </row>
    <row r="119" spans="1:12" ht="24" customHeight="1" x14ac:dyDescent="0.35">
      <c r="A119" s="50" t="s">
        <v>16</v>
      </c>
      <c r="B119" s="50" t="s">
        <v>1</v>
      </c>
      <c r="C119" s="39" t="s">
        <v>18</v>
      </c>
      <c r="D119" s="40"/>
      <c r="E119" s="40"/>
      <c r="F119" s="40"/>
      <c r="G119" s="40"/>
      <c r="H119" s="40"/>
      <c r="I119" s="40"/>
      <c r="J119" s="55"/>
      <c r="K119" s="41" t="s">
        <v>27</v>
      </c>
      <c r="L119" s="45" t="s">
        <v>28</v>
      </c>
    </row>
    <row r="120" spans="1:12" ht="41.1" customHeight="1" x14ac:dyDescent="0.35">
      <c r="A120" s="51"/>
      <c r="B120" s="50"/>
      <c r="C120" s="32">
        <v>2553</v>
      </c>
      <c r="D120" s="32">
        <v>2554</v>
      </c>
      <c r="E120" s="33">
        <v>2555</v>
      </c>
      <c r="F120" s="33">
        <v>2556</v>
      </c>
      <c r="G120" s="33">
        <v>2557</v>
      </c>
      <c r="H120" s="33">
        <v>2558</v>
      </c>
      <c r="I120" s="33">
        <v>2559</v>
      </c>
      <c r="J120" s="28">
        <v>2560</v>
      </c>
      <c r="K120" s="42"/>
      <c r="L120" s="46"/>
    </row>
    <row r="121" spans="1:12" ht="19.5" customHeight="1" x14ac:dyDescent="0.35">
      <c r="A121" s="5">
        <v>2553</v>
      </c>
      <c r="B121" s="5">
        <v>25</v>
      </c>
      <c r="C121" s="5">
        <v>19</v>
      </c>
      <c r="D121" s="6">
        <v>14</v>
      </c>
      <c r="E121" s="6">
        <v>15</v>
      </c>
      <c r="F121" s="25">
        <f>B121-K121</f>
        <v>15</v>
      </c>
      <c r="G121" s="6">
        <v>0</v>
      </c>
      <c r="H121" s="6">
        <v>0</v>
      </c>
      <c r="I121" s="6">
        <v>0</v>
      </c>
      <c r="J121" s="6">
        <v>0</v>
      </c>
      <c r="K121" s="10">
        <v>10</v>
      </c>
      <c r="L121" s="19">
        <f>F121/B121*100</f>
        <v>60</v>
      </c>
    </row>
    <row r="122" spans="1:12" ht="19.5" customHeight="1" x14ac:dyDescent="0.35">
      <c r="A122" s="5">
        <v>2554</v>
      </c>
      <c r="B122" s="5">
        <v>31</v>
      </c>
      <c r="C122" s="5"/>
      <c r="D122" s="6">
        <v>29</v>
      </c>
      <c r="E122" s="6">
        <v>26</v>
      </c>
      <c r="F122" s="6">
        <v>22</v>
      </c>
      <c r="G122" s="25">
        <f>B122-K122</f>
        <v>23</v>
      </c>
      <c r="H122" s="6">
        <v>1</v>
      </c>
      <c r="I122" s="6">
        <v>1</v>
      </c>
      <c r="J122" s="6">
        <v>1</v>
      </c>
      <c r="K122" s="10">
        <v>8</v>
      </c>
      <c r="L122" s="19">
        <f>G122/B122*100</f>
        <v>74.193548387096769</v>
      </c>
    </row>
    <row r="123" spans="1:12" ht="19.5" customHeight="1" x14ac:dyDescent="0.35">
      <c r="A123" s="5">
        <v>2555</v>
      </c>
      <c r="B123" s="5">
        <v>32</v>
      </c>
      <c r="C123" s="5"/>
      <c r="D123" s="6"/>
      <c r="E123" s="6">
        <v>29</v>
      </c>
      <c r="F123" s="6">
        <v>27</v>
      </c>
      <c r="G123" s="6">
        <v>26</v>
      </c>
      <c r="H123" s="25">
        <f>B123-K123</f>
        <v>27</v>
      </c>
      <c r="I123" s="6">
        <v>0</v>
      </c>
      <c r="J123" s="6">
        <v>1</v>
      </c>
      <c r="K123" s="10">
        <v>5</v>
      </c>
      <c r="L123" s="19">
        <f>H123/B123*100</f>
        <v>84.375</v>
      </c>
    </row>
    <row r="124" spans="1:12" ht="19.5" customHeight="1" x14ac:dyDescent="0.35">
      <c r="A124" s="5">
        <v>2556</v>
      </c>
      <c r="B124" s="5">
        <v>30</v>
      </c>
      <c r="C124" s="5"/>
      <c r="D124" s="6"/>
      <c r="E124" s="6"/>
      <c r="F124" s="6">
        <v>26</v>
      </c>
      <c r="G124" s="6">
        <v>21</v>
      </c>
      <c r="H124" s="6">
        <v>18</v>
      </c>
      <c r="I124" s="25">
        <f>B124-K124</f>
        <v>18</v>
      </c>
      <c r="J124" s="6">
        <v>2</v>
      </c>
      <c r="K124" s="10">
        <v>12</v>
      </c>
      <c r="L124" s="19">
        <f>I124/B124*100</f>
        <v>60</v>
      </c>
    </row>
    <row r="125" spans="1:12" ht="19.5" customHeight="1" x14ac:dyDescent="0.35">
      <c r="A125" s="5">
        <v>2557</v>
      </c>
      <c r="B125" s="5">
        <v>27</v>
      </c>
      <c r="C125" s="5"/>
      <c r="D125" s="6"/>
      <c r="E125" s="6"/>
      <c r="F125" s="6"/>
      <c r="G125" s="6">
        <v>21</v>
      </c>
      <c r="H125" s="6">
        <v>19</v>
      </c>
      <c r="I125" s="6">
        <f t="shared" ref="I125:I128" si="17">B125-K125</f>
        <v>17</v>
      </c>
      <c r="J125" s="25">
        <v>17</v>
      </c>
      <c r="K125" s="10">
        <v>10</v>
      </c>
      <c r="L125" s="19">
        <f>J125/B125*100</f>
        <v>62.962962962962962</v>
      </c>
    </row>
    <row r="126" spans="1:12" ht="19.5" customHeight="1" x14ac:dyDescent="0.35">
      <c r="A126" s="5">
        <v>2558</v>
      </c>
      <c r="B126" s="5">
        <v>38</v>
      </c>
      <c r="C126" s="5"/>
      <c r="D126" s="6"/>
      <c r="E126" s="6"/>
      <c r="F126" s="6"/>
      <c r="G126" s="6"/>
      <c r="H126" s="6">
        <v>29</v>
      </c>
      <c r="I126" s="6">
        <f t="shared" si="17"/>
        <v>22</v>
      </c>
      <c r="J126" s="25">
        <v>22</v>
      </c>
      <c r="K126" s="10">
        <v>16</v>
      </c>
      <c r="L126" s="19">
        <f t="shared" ref="L126" si="18">J126/B126*100</f>
        <v>57.894736842105267</v>
      </c>
    </row>
    <row r="127" spans="1:12" ht="19.5" customHeight="1" x14ac:dyDescent="0.35">
      <c r="A127" s="5">
        <v>2559</v>
      </c>
      <c r="B127" s="5">
        <v>42</v>
      </c>
      <c r="C127" s="5"/>
      <c r="D127" s="6"/>
      <c r="E127" s="6"/>
      <c r="F127" s="6"/>
      <c r="G127" s="6"/>
      <c r="H127" s="6"/>
      <c r="I127" s="6">
        <f t="shared" si="17"/>
        <v>32</v>
      </c>
      <c r="J127" s="25">
        <v>32</v>
      </c>
      <c r="K127" s="10">
        <v>10</v>
      </c>
      <c r="L127" s="19">
        <f>J127/B127*100</f>
        <v>76.19047619047619</v>
      </c>
    </row>
    <row r="128" spans="1:12" ht="19.5" customHeight="1" x14ac:dyDescent="0.35">
      <c r="A128" s="5">
        <v>2560</v>
      </c>
      <c r="B128" s="5">
        <v>61</v>
      </c>
      <c r="C128" s="5"/>
      <c r="D128" s="6"/>
      <c r="E128" s="6"/>
      <c r="F128" s="6"/>
      <c r="G128" s="6"/>
      <c r="H128" s="6"/>
      <c r="I128" s="6">
        <f t="shared" si="17"/>
        <v>61</v>
      </c>
      <c r="J128" s="25">
        <v>61</v>
      </c>
      <c r="K128" s="10">
        <v>0</v>
      </c>
      <c r="L128" s="19">
        <f>J128/B128*100</f>
        <v>100</v>
      </c>
    </row>
    <row r="129" spans="1:12" ht="19.5" customHeight="1" x14ac:dyDescent="0.35">
      <c r="A129" s="7" t="s">
        <v>0</v>
      </c>
      <c r="B129" s="7">
        <f>SUM(B121:B128)</f>
        <v>286</v>
      </c>
      <c r="C129" s="7">
        <f t="shared" ref="C129:I129" si="19">SUM(C121:C128)</f>
        <v>19</v>
      </c>
      <c r="D129" s="7">
        <f t="shared" si="19"/>
        <v>43</v>
      </c>
      <c r="E129" s="7">
        <f t="shared" si="19"/>
        <v>70</v>
      </c>
      <c r="F129" s="7">
        <f t="shared" si="19"/>
        <v>90</v>
      </c>
      <c r="G129" s="7">
        <f t="shared" si="19"/>
        <v>91</v>
      </c>
      <c r="H129" s="7">
        <f t="shared" si="19"/>
        <v>94</v>
      </c>
      <c r="I129" s="7">
        <f t="shared" si="19"/>
        <v>151</v>
      </c>
      <c r="J129" s="7">
        <f>SUM(J121:J128)</f>
        <v>136</v>
      </c>
      <c r="K129" s="7">
        <f>SUM(K121:K128)</f>
        <v>71</v>
      </c>
      <c r="L129" s="20"/>
    </row>
    <row r="130" spans="1:12" s="4" customFormat="1" ht="22.5" customHeight="1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2"/>
      <c r="L130" s="2"/>
    </row>
    <row r="131" spans="1:12" ht="23.25" customHeight="1" x14ac:dyDescent="0.35">
      <c r="A131" s="9" t="s">
        <v>20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27"/>
    </row>
    <row r="132" spans="1:12" ht="24" customHeight="1" x14ac:dyDescent="0.35">
      <c r="A132" s="43" t="s">
        <v>16</v>
      </c>
      <c r="B132" s="43" t="s">
        <v>1</v>
      </c>
      <c r="C132" s="37" t="s">
        <v>21</v>
      </c>
      <c r="D132" s="38"/>
      <c r="E132" s="38"/>
      <c r="F132" s="38"/>
      <c r="G132" s="38"/>
      <c r="H132" s="38"/>
      <c r="I132" s="38"/>
      <c r="J132" s="54"/>
      <c r="K132" s="52" t="s">
        <v>22</v>
      </c>
      <c r="L132" s="35" t="s">
        <v>24</v>
      </c>
    </row>
    <row r="133" spans="1:12" ht="41.1" customHeight="1" x14ac:dyDescent="0.35">
      <c r="A133" s="44"/>
      <c r="B133" s="43"/>
      <c r="C133" s="30">
        <v>2553</v>
      </c>
      <c r="D133" s="30">
        <v>2554</v>
      </c>
      <c r="E133" s="31">
        <v>2555</v>
      </c>
      <c r="F133" s="31">
        <v>2556</v>
      </c>
      <c r="G133" s="31">
        <v>2557</v>
      </c>
      <c r="H133" s="31">
        <v>2558</v>
      </c>
      <c r="I133" s="31">
        <v>2559</v>
      </c>
      <c r="J133" s="29">
        <v>2560</v>
      </c>
      <c r="K133" s="53"/>
      <c r="L133" s="36"/>
    </row>
    <row r="134" spans="1:12" ht="19.5" customHeight="1" x14ac:dyDescent="0.35">
      <c r="A134" s="5">
        <v>2553</v>
      </c>
      <c r="B134" s="5">
        <v>25</v>
      </c>
      <c r="C134" s="5"/>
      <c r="D134" s="6"/>
      <c r="E134" s="6"/>
      <c r="F134" s="25">
        <v>14</v>
      </c>
      <c r="G134" s="6">
        <v>1</v>
      </c>
      <c r="H134" s="6">
        <v>0</v>
      </c>
      <c r="I134" s="6">
        <v>0</v>
      </c>
      <c r="J134" s="6">
        <v>0</v>
      </c>
      <c r="K134" s="10">
        <v>14</v>
      </c>
      <c r="L134" s="19">
        <f>K134*100/B134</f>
        <v>56</v>
      </c>
    </row>
    <row r="135" spans="1:12" ht="19.5" customHeight="1" x14ac:dyDescent="0.35">
      <c r="A135" s="5">
        <v>2554</v>
      </c>
      <c r="B135" s="5">
        <v>31</v>
      </c>
      <c r="C135" s="5"/>
      <c r="D135" s="6"/>
      <c r="E135" s="6"/>
      <c r="F135" s="6"/>
      <c r="G135" s="25">
        <v>12</v>
      </c>
      <c r="H135" s="6">
        <v>9</v>
      </c>
      <c r="I135" s="6">
        <v>1</v>
      </c>
      <c r="J135" s="6">
        <v>0</v>
      </c>
      <c r="K135" s="10">
        <v>12</v>
      </c>
      <c r="L135" s="19">
        <f t="shared" ref="L135:L137" si="20">K135*100/B135</f>
        <v>38.70967741935484</v>
      </c>
    </row>
    <row r="136" spans="1:12" ht="19.5" customHeight="1" x14ac:dyDescent="0.35">
      <c r="A136" s="5">
        <v>2555</v>
      </c>
      <c r="B136" s="5">
        <v>32</v>
      </c>
      <c r="C136" s="5"/>
      <c r="D136" s="6"/>
      <c r="E136" s="6"/>
      <c r="F136" s="6"/>
      <c r="G136" s="6"/>
      <c r="H136" s="25">
        <v>26</v>
      </c>
      <c r="I136" s="6">
        <v>0</v>
      </c>
      <c r="J136" s="6">
        <v>0</v>
      </c>
      <c r="K136" s="10">
        <v>26</v>
      </c>
      <c r="L136" s="19">
        <f t="shared" si="20"/>
        <v>81.25</v>
      </c>
    </row>
    <row r="137" spans="1:12" ht="19.5" customHeight="1" x14ac:dyDescent="0.35">
      <c r="A137" s="5">
        <v>2556</v>
      </c>
      <c r="B137" s="5">
        <v>30</v>
      </c>
      <c r="C137" s="5"/>
      <c r="D137" s="6"/>
      <c r="E137" s="6"/>
      <c r="F137" s="6"/>
      <c r="G137" s="6"/>
      <c r="H137" s="6"/>
      <c r="I137" s="25">
        <v>9</v>
      </c>
      <c r="J137" s="25">
        <v>7</v>
      </c>
      <c r="K137" s="10">
        <v>9</v>
      </c>
      <c r="L137" s="19">
        <f t="shared" si="20"/>
        <v>30</v>
      </c>
    </row>
    <row r="138" spans="1:12" ht="19.5" customHeight="1" x14ac:dyDescent="0.35">
      <c r="A138" s="5">
        <v>2557</v>
      </c>
      <c r="B138" s="5">
        <v>27</v>
      </c>
      <c r="C138" s="5"/>
      <c r="D138" s="6"/>
      <c r="E138" s="6"/>
      <c r="F138" s="6"/>
      <c r="G138" s="6"/>
      <c r="H138" s="6"/>
      <c r="I138" s="6"/>
      <c r="J138" s="6"/>
      <c r="K138" s="10"/>
      <c r="L138" s="19"/>
    </row>
    <row r="139" spans="1:12" ht="19.5" customHeight="1" x14ac:dyDescent="0.35">
      <c r="A139" s="5">
        <v>2558</v>
      </c>
      <c r="B139" s="5">
        <v>38</v>
      </c>
      <c r="C139" s="5"/>
      <c r="D139" s="6"/>
      <c r="E139" s="6"/>
      <c r="F139" s="6"/>
      <c r="G139" s="6"/>
      <c r="H139" s="6"/>
      <c r="I139" s="6"/>
      <c r="J139" s="6"/>
      <c r="K139" s="10"/>
      <c r="L139" s="19"/>
    </row>
    <row r="140" spans="1:12" ht="19.5" customHeight="1" x14ac:dyDescent="0.35">
      <c r="A140" s="5">
        <v>2559</v>
      </c>
      <c r="B140" s="5">
        <v>42</v>
      </c>
      <c r="C140" s="5"/>
      <c r="D140" s="6"/>
      <c r="E140" s="6"/>
      <c r="F140" s="6"/>
      <c r="G140" s="6"/>
      <c r="H140" s="6"/>
      <c r="I140" s="6"/>
      <c r="J140" s="6"/>
      <c r="K140" s="10"/>
      <c r="L140" s="19"/>
    </row>
    <row r="141" spans="1:12" ht="19.5" customHeight="1" x14ac:dyDescent="0.35">
      <c r="A141" s="5">
        <v>2560</v>
      </c>
      <c r="B141" s="5">
        <v>61</v>
      </c>
      <c r="C141" s="5"/>
      <c r="D141" s="6"/>
      <c r="E141" s="6"/>
      <c r="F141" s="6"/>
      <c r="G141" s="6"/>
      <c r="H141" s="6"/>
      <c r="I141" s="6"/>
      <c r="J141" s="6"/>
      <c r="K141" s="10"/>
      <c r="L141" s="19"/>
    </row>
    <row r="142" spans="1:12" ht="19.5" customHeight="1" x14ac:dyDescent="0.35">
      <c r="A142" s="17" t="s">
        <v>0</v>
      </c>
      <c r="B142" s="17">
        <f>SUM(B134:B141)</f>
        <v>286</v>
      </c>
      <c r="C142" s="17"/>
      <c r="D142" s="17"/>
      <c r="E142" s="17"/>
      <c r="F142" s="17">
        <f>SUM(F134:F141)</f>
        <v>14</v>
      </c>
      <c r="G142" s="17">
        <f t="shared" ref="G142:K142" si="21">SUM(G134:G141)</f>
        <v>13</v>
      </c>
      <c r="H142" s="17">
        <f t="shared" si="21"/>
        <v>35</v>
      </c>
      <c r="I142" s="17">
        <f t="shared" si="21"/>
        <v>10</v>
      </c>
      <c r="J142" s="17">
        <f t="shared" si="21"/>
        <v>7</v>
      </c>
      <c r="K142" s="17">
        <f t="shared" si="21"/>
        <v>61</v>
      </c>
      <c r="L142" s="21"/>
    </row>
    <row r="143" spans="1:12" s="4" customFormat="1" ht="12" customHeight="1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2"/>
      <c r="L143" s="2"/>
    </row>
    <row r="144" spans="1:12" s="4" customFormat="1" ht="12" customHeight="1" x14ac:dyDescent="0.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2"/>
      <c r="L144" s="2"/>
    </row>
    <row r="145" spans="1:12" s="4" customFormat="1" ht="12" customHeight="1" x14ac:dyDescent="0.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2"/>
      <c r="L145" s="2"/>
    </row>
    <row r="146" spans="1:12" ht="24" customHeight="1" x14ac:dyDescent="0.35">
      <c r="A146" s="47" t="s">
        <v>9</v>
      </c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</row>
    <row r="147" spans="1:12" ht="21.75" customHeight="1" x14ac:dyDescent="0.35">
      <c r="A147" s="9" t="s">
        <v>19</v>
      </c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27"/>
    </row>
    <row r="148" spans="1:12" ht="24" customHeight="1" x14ac:dyDescent="0.35">
      <c r="A148" s="50" t="s">
        <v>16</v>
      </c>
      <c r="B148" s="50" t="s">
        <v>1</v>
      </c>
      <c r="C148" s="39" t="s">
        <v>18</v>
      </c>
      <c r="D148" s="40"/>
      <c r="E148" s="40"/>
      <c r="F148" s="40"/>
      <c r="G148" s="40"/>
      <c r="H148" s="40"/>
      <c r="I148" s="40"/>
      <c r="J148" s="55"/>
      <c r="K148" s="41" t="s">
        <v>27</v>
      </c>
      <c r="L148" s="45" t="s">
        <v>28</v>
      </c>
    </row>
    <row r="149" spans="1:12" ht="41.1" customHeight="1" x14ac:dyDescent="0.35">
      <c r="A149" s="51"/>
      <c r="B149" s="50"/>
      <c r="C149" s="32">
        <v>2553</v>
      </c>
      <c r="D149" s="32">
        <v>2554</v>
      </c>
      <c r="E149" s="33">
        <v>2555</v>
      </c>
      <c r="F149" s="33">
        <v>2556</v>
      </c>
      <c r="G149" s="33">
        <v>2557</v>
      </c>
      <c r="H149" s="33">
        <v>2558</v>
      </c>
      <c r="I149" s="33">
        <v>2559</v>
      </c>
      <c r="J149" s="28">
        <v>2560</v>
      </c>
      <c r="K149" s="42"/>
      <c r="L149" s="46"/>
    </row>
    <row r="150" spans="1:12" ht="19.5" customHeight="1" x14ac:dyDescent="0.35">
      <c r="A150" s="5">
        <v>2553</v>
      </c>
      <c r="B150" s="5"/>
      <c r="C150" s="5"/>
      <c r="D150" s="6"/>
      <c r="E150" s="6"/>
      <c r="F150" s="6"/>
      <c r="G150" s="6"/>
      <c r="H150" s="6"/>
      <c r="I150" s="6"/>
      <c r="J150" s="6"/>
      <c r="K150" s="10"/>
      <c r="L150" s="19"/>
    </row>
    <row r="151" spans="1:12" ht="19.5" customHeight="1" x14ac:dyDescent="0.35">
      <c r="A151" s="5">
        <v>2554</v>
      </c>
      <c r="B151" s="5"/>
      <c r="C151" s="5"/>
      <c r="D151" s="6"/>
      <c r="E151" s="6"/>
      <c r="F151" s="6"/>
      <c r="G151" s="6"/>
      <c r="H151" s="6"/>
      <c r="I151" s="6"/>
      <c r="J151" s="6"/>
      <c r="K151" s="10"/>
      <c r="L151" s="19"/>
    </row>
    <row r="152" spans="1:12" ht="19.5" customHeight="1" x14ac:dyDescent="0.35">
      <c r="A152" s="5">
        <v>2555</v>
      </c>
      <c r="B152" s="5"/>
      <c r="C152" s="5"/>
      <c r="D152" s="6"/>
      <c r="E152" s="6"/>
      <c r="F152" s="6"/>
      <c r="G152" s="6"/>
      <c r="H152" s="6"/>
      <c r="I152" s="6"/>
      <c r="J152" s="6"/>
      <c r="K152" s="10"/>
      <c r="L152" s="19"/>
    </row>
    <row r="153" spans="1:12" ht="19.5" customHeight="1" x14ac:dyDescent="0.35">
      <c r="A153" s="5">
        <v>2556</v>
      </c>
      <c r="B153" s="5"/>
      <c r="C153" s="5"/>
      <c r="D153" s="6"/>
      <c r="E153" s="6"/>
      <c r="F153" s="6"/>
      <c r="G153" s="6"/>
      <c r="H153" s="6"/>
      <c r="I153" s="6"/>
      <c r="J153" s="6"/>
      <c r="K153" s="10"/>
      <c r="L153" s="19"/>
    </row>
    <row r="154" spans="1:12" ht="19.5" customHeight="1" x14ac:dyDescent="0.35">
      <c r="A154" s="5">
        <v>2557</v>
      </c>
      <c r="B154" s="5">
        <v>16</v>
      </c>
      <c r="C154" s="5"/>
      <c r="D154" s="6"/>
      <c r="E154" s="6"/>
      <c r="F154" s="6"/>
      <c r="G154" s="6">
        <v>16</v>
      </c>
      <c r="H154" s="6">
        <v>16</v>
      </c>
      <c r="I154" s="6">
        <v>15</v>
      </c>
      <c r="J154" s="25">
        <v>14</v>
      </c>
      <c r="K154" s="10">
        <v>2</v>
      </c>
      <c r="L154" s="19">
        <f>J154*100/B154</f>
        <v>87.5</v>
      </c>
    </row>
    <row r="155" spans="1:12" ht="19.5" customHeight="1" x14ac:dyDescent="0.35">
      <c r="A155" s="5">
        <v>2558</v>
      </c>
      <c r="B155" s="5">
        <v>22</v>
      </c>
      <c r="C155" s="5"/>
      <c r="D155" s="6"/>
      <c r="E155" s="6"/>
      <c r="F155" s="6"/>
      <c r="G155" s="6"/>
      <c r="H155" s="6">
        <v>17</v>
      </c>
      <c r="I155" s="6">
        <v>12</v>
      </c>
      <c r="J155" s="25">
        <v>12</v>
      </c>
      <c r="K155" s="10">
        <v>10</v>
      </c>
      <c r="L155" s="19">
        <f t="shared" ref="L155:L157" si="22">J155*100/B155</f>
        <v>54.545454545454547</v>
      </c>
    </row>
    <row r="156" spans="1:12" ht="19.5" customHeight="1" x14ac:dyDescent="0.35">
      <c r="A156" s="5">
        <v>2559</v>
      </c>
      <c r="B156" s="5">
        <v>8</v>
      </c>
      <c r="C156" s="5"/>
      <c r="D156" s="6"/>
      <c r="E156" s="6"/>
      <c r="F156" s="6"/>
      <c r="G156" s="6"/>
      <c r="H156" s="6"/>
      <c r="I156" s="6">
        <v>7</v>
      </c>
      <c r="J156" s="25">
        <v>7</v>
      </c>
      <c r="K156" s="10">
        <v>1</v>
      </c>
      <c r="L156" s="19">
        <f t="shared" si="22"/>
        <v>87.5</v>
      </c>
    </row>
    <row r="157" spans="1:12" ht="19.5" customHeight="1" x14ac:dyDescent="0.35">
      <c r="A157" s="5">
        <v>2560</v>
      </c>
      <c r="B157" s="5">
        <v>7</v>
      </c>
      <c r="C157" s="5"/>
      <c r="D157" s="6"/>
      <c r="E157" s="6"/>
      <c r="F157" s="6"/>
      <c r="G157" s="6"/>
      <c r="H157" s="6"/>
      <c r="I157" s="6"/>
      <c r="J157" s="25">
        <v>6</v>
      </c>
      <c r="K157" s="10">
        <v>1</v>
      </c>
      <c r="L157" s="19">
        <f t="shared" si="22"/>
        <v>85.714285714285708</v>
      </c>
    </row>
    <row r="158" spans="1:12" ht="19.5" customHeight="1" x14ac:dyDescent="0.35">
      <c r="A158" s="7" t="s">
        <v>0</v>
      </c>
      <c r="B158" s="7">
        <f>SUM(B154:B157)</f>
        <v>53</v>
      </c>
      <c r="C158" s="7"/>
      <c r="D158" s="7"/>
      <c r="E158" s="7"/>
      <c r="F158" s="7"/>
      <c r="G158" s="7">
        <f>SUM(G154:G157)</f>
        <v>16</v>
      </c>
      <c r="H158" s="7">
        <f t="shared" ref="H158:K158" si="23">SUM(H154:H157)</f>
        <v>33</v>
      </c>
      <c r="I158" s="7">
        <f t="shared" si="23"/>
        <v>34</v>
      </c>
      <c r="J158" s="7">
        <f>SUM(J154:J157)</f>
        <v>39</v>
      </c>
      <c r="K158" s="7">
        <f t="shared" si="23"/>
        <v>14</v>
      </c>
      <c r="L158" s="20"/>
    </row>
    <row r="159" spans="1:12" s="12" customFormat="1" ht="21.75" customHeight="1" x14ac:dyDescent="0.3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</row>
    <row r="160" spans="1:12" ht="21.75" customHeight="1" x14ac:dyDescent="0.35">
      <c r="A160" s="9" t="s">
        <v>20</v>
      </c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27"/>
    </row>
    <row r="161" spans="1:12" ht="24" customHeight="1" x14ac:dyDescent="0.35">
      <c r="A161" s="43" t="s">
        <v>16</v>
      </c>
      <c r="B161" s="43" t="s">
        <v>1</v>
      </c>
      <c r="C161" s="37" t="s">
        <v>21</v>
      </c>
      <c r="D161" s="38"/>
      <c r="E161" s="38"/>
      <c r="F161" s="38"/>
      <c r="G161" s="38"/>
      <c r="H161" s="38"/>
      <c r="I161" s="38"/>
      <c r="J161" s="54"/>
      <c r="K161" s="52" t="s">
        <v>22</v>
      </c>
      <c r="L161" s="35" t="s">
        <v>24</v>
      </c>
    </row>
    <row r="162" spans="1:12" ht="41.1" customHeight="1" x14ac:dyDescent="0.35">
      <c r="A162" s="44"/>
      <c r="B162" s="43"/>
      <c r="C162" s="30">
        <v>2553</v>
      </c>
      <c r="D162" s="30">
        <v>2554</v>
      </c>
      <c r="E162" s="31">
        <v>2555</v>
      </c>
      <c r="F162" s="31">
        <v>2556</v>
      </c>
      <c r="G162" s="31">
        <v>2557</v>
      </c>
      <c r="H162" s="31">
        <v>2558</v>
      </c>
      <c r="I162" s="31">
        <v>2559</v>
      </c>
      <c r="J162" s="29">
        <v>2560</v>
      </c>
      <c r="K162" s="53"/>
      <c r="L162" s="36"/>
    </row>
    <row r="163" spans="1:12" ht="19.5" customHeight="1" x14ac:dyDescent="0.35">
      <c r="A163" s="5">
        <v>2553</v>
      </c>
      <c r="B163" s="5"/>
      <c r="C163" s="5"/>
      <c r="D163" s="6"/>
      <c r="E163" s="6"/>
      <c r="F163" s="6"/>
      <c r="G163" s="6"/>
      <c r="H163" s="6"/>
      <c r="I163" s="6"/>
      <c r="J163" s="6"/>
      <c r="K163" s="10"/>
      <c r="L163" s="19"/>
    </row>
    <row r="164" spans="1:12" ht="19.5" customHeight="1" x14ac:dyDescent="0.35">
      <c r="A164" s="5">
        <v>2554</v>
      </c>
      <c r="B164" s="5"/>
      <c r="C164" s="5"/>
      <c r="D164" s="6"/>
      <c r="E164" s="6"/>
      <c r="F164" s="6"/>
      <c r="G164" s="6"/>
      <c r="H164" s="6"/>
      <c r="I164" s="6"/>
      <c r="J164" s="6"/>
      <c r="K164" s="10"/>
      <c r="L164" s="19"/>
    </row>
    <row r="165" spans="1:12" ht="19.5" customHeight="1" x14ac:dyDescent="0.35">
      <c r="A165" s="5">
        <v>2555</v>
      </c>
      <c r="B165" s="5"/>
      <c r="C165" s="5"/>
      <c r="D165" s="6"/>
      <c r="E165" s="6"/>
      <c r="F165" s="6"/>
      <c r="G165" s="6"/>
      <c r="H165" s="6"/>
      <c r="I165" s="6"/>
      <c r="J165" s="6"/>
      <c r="K165" s="10"/>
      <c r="L165" s="19"/>
    </row>
    <row r="166" spans="1:12" ht="19.5" customHeight="1" x14ac:dyDescent="0.35">
      <c r="A166" s="5">
        <v>2556</v>
      </c>
      <c r="B166" s="5"/>
      <c r="C166" s="5"/>
      <c r="D166" s="6"/>
      <c r="E166" s="6"/>
      <c r="F166" s="6"/>
      <c r="G166" s="6"/>
      <c r="H166" s="6"/>
      <c r="I166" s="6"/>
      <c r="J166" s="6"/>
      <c r="K166" s="10"/>
      <c r="L166" s="19"/>
    </row>
    <row r="167" spans="1:12" ht="19.5" customHeight="1" x14ac:dyDescent="0.35">
      <c r="A167" s="5">
        <v>2557</v>
      </c>
      <c r="B167" s="5">
        <v>16</v>
      </c>
      <c r="C167" s="5"/>
      <c r="D167" s="6"/>
      <c r="E167" s="6"/>
      <c r="F167" s="6"/>
      <c r="G167" s="6"/>
      <c r="H167" s="6"/>
      <c r="I167" s="6"/>
      <c r="J167" s="6">
        <v>0</v>
      </c>
      <c r="K167" s="10"/>
      <c r="L167" s="19">
        <f t="shared" ref="L167:L169" si="24">K167*100/B167</f>
        <v>0</v>
      </c>
    </row>
    <row r="168" spans="1:12" ht="19.5" customHeight="1" x14ac:dyDescent="0.35">
      <c r="A168" s="5">
        <v>2558</v>
      </c>
      <c r="B168" s="5">
        <v>22</v>
      </c>
      <c r="C168" s="5"/>
      <c r="D168" s="6"/>
      <c r="E168" s="6"/>
      <c r="F168" s="6"/>
      <c r="G168" s="6"/>
      <c r="H168" s="6"/>
      <c r="I168" s="6"/>
      <c r="J168" s="6">
        <v>0</v>
      </c>
      <c r="K168" s="10"/>
      <c r="L168" s="19">
        <f t="shared" si="24"/>
        <v>0</v>
      </c>
    </row>
    <row r="169" spans="1:12" ht="19.5" customHeight="1" x14ac:dyDescent="0.35">
      <c r="A169" s="5">
        <v>2559</v>
      </c>
      <c r="B169" s="5">
        <v>8</v>
      </c>
      <c r="C169" s="5"/>
      <c r="D169" s="6"/>
      <c r="E169" s="6"/>
      <c r="F169" s="6"/>
      <c r="G169" s="6"/>
      <c r="H169" s="6"/>
      <c r="I169" s="6"/>
      <c r="J169" s="6">
        <v>0</v>
      </c>
      <c r="K169" s="10"/>
      <c r="L169" s="19">
        <f t="shared" si="24"/>
        <v>0</v>
      </c>
    </row>
    <row r="170" spans="1:12" ht="19.5" customHeight="1" x14ac:dyDescent="0.35">
      <c r="A170" s="5">
        <v>2560</v>
      </c>
      <c r="B170" s="5">
        <v>7</v>
      </c>
      <c r="C170" s="5"/>
      <c r="D170" s="6"/>
      <c r="E170" s="6"/>
      <c r="F170" s="6"/>
      <c r="G170" s="6"/>
      <c r="H170" s="6"/>
      <c r="I170" s="6"/>
      <c r="J170" s="6">
        <v>0</v>
      </c>
      <c r="K170" s="10"/>
      <c r="L170" s="19">
        <v>0</v>
      </c>
    </row>
    <row r="171" spans="1:12" ht="19.5" customHeight="1" x14ac:dyDescent="0.35">
      <c r="A171" s="17" t="s">
        <v>0</v>
      </c>
      <c r="B171" s="17">
        <f>SUM(B163:B170)</f>
        <v>53</v>
      </c>
      <c r="C171" s="17"/>
      <c r="D171" s="17"/>
      <c r="E171" s="17"/>
      <c r="F171" s="17"/>
      <c r="G171" s="17"/>
      <c r="H171" s="17"/>
      <c r="I171" s="17"/>
      <c r="J171" s="17">
        <v>0</v>
      </c>
      <c r="K171" s="17"/>
      <c r="L171" s="21"/>
    </row>
    <row r="172" spans="1:12" s="12" customFormat="1" ht="19.5" customHeight="1" x14ac:dyDescent="0.3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</row>
    <row r="173" spans="1:12" s="12" customFormat="1" ht="19.5" customHeight="1" x14ac:dyDescent="0.3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</row>
    <row r="174" spans="1:12" ht="23.25" x14ac:dyDescent="0.35">
      <c r="A174" s="47" t="s">
        <v>8</v>
      </c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</row>
    <row r="175" spans="1:12" ht="23.25" customHeight="1" x14ac:dyDescent="0.35">
      <c r="A175" s="9" t="s">
        <v>19</v>
      </c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27"/>
    </row>
    <row r="176" spans="1:12" ht="24" customHeight="1" x14ac:dyDescent="0.35">
      <c r="A176" s="50" t="s">
        <v>16</v>
      </c>
      <c r="B176" s="50" t="s">
        <v>1</v>
      </c>
      <c r="C176" s="39" t="s">
        <v>18</v>
      </c>
      <c r="D176" s="40"/>
      <c r="E176" s="40"/>
      <c r="F176" s="40"/>
      <c r="G176" s="40"/>
      <c r="H176" s="40"/>
      <c r="I176" s="40"/>
      <c r="J176" s="55"/>
      <c r="K176" s="41" t="s">
        <v>27</v>
      </c>
      <c r="L176" s="45" t="s">
        <v>28</v>
      </c>
    </row>
    <row r="177" spans="1:12" ht="41.1" customHeight="1" x14ac:dyDescent="0.35">
      <c r="A177" s="51"/>
      <c r="B177" s="50"/>
      <c r="C177" s="32">
        <v>2553</v>
      </c>
      <c r="D177" s="32">
        <v>2554</v>
      </c>
      <c r="E177" s="33">
        <v>2555</v>
      </c>
      <c r="F177" s="33">
        <v>2556</v>
      </c>
      <c r="G177" s="33">
        <v>2557</v>
      </c>
      <c r="H177" s="33">
        <v>2558</v>
      </c>
      <c r="I177" s="33">
        <v>2559</v>
      </c>
      <c r="J177" s="28">
        <v>2560</v>
      </c>
      <c r="K177" s="42"/>
      <c r="L177" s="46"/>
    </row>
    <row r="178" spans="1:12" ht="19.5" customHeight="1" x14ac:dyDescent="0.35">
      <c r="A178" s="5">
        <v>2553</v>
      </c>
      <c r="B178" s="5">
        <f>63+32+21</f>
        <v>116</v>
      </c>
      <c r="C178" s="5">
        <f>76+13</f>
        <v>89</v>
      </c>
      <c r="D178" s="6">
        <f>37+17+12</f>
        <v>66</v>
      </c>
      <c r="E178" s="6">
        <f>34+16+12</f>
        <v>62</v>
      </c>
      <c r="F178" s="25">
        <f>B178-K178</f>
        <v>53</v>
      </c>
      <c r="G178" s="6">
        <v>5</v>
      </c>
      <c r="H178" s="6">
        <v>3</v>
      </c>
      <c r="I178" s="6">
        <v>0</v>
      </c>
      <c r="J178" s="6">
        <v>0</v>
      </c>
      <c r="K178" s="10">
        <f>51+12</f>
        <v>63</v>
      </c>
      <c r="L178" s="19">
        <f>F178*100/B178</f>
        <v>45.689655172413794</v>
      </c>
    </row>
    <row r="179" spans="1:12" ht="19.5" customHeight="1" x14ac:dyDescent="0.35">
      <c r="A179" s="5">
        <v>2554</v>
      </c>
      <c r="B179" s="5">
        <f>59+24+15</f>
        <v>98</v>
      </c>
      <c r="C179" s="5"/>
      <c r="D179" s="6">
        <f>54+15</f>
        <v>69</v>
      </c>
      <c r="E179" s="6">
        <f>26+8+15</f>
        <v>49</v>
      </c>
      <c r="F179" s="6">
        <f>23+7+14</f>
        <v>44</v>
      </c>
      <c r="G179" s="25">
        <f>B179-K179</f>
        <v>50</v>
      </c>
      <c r="H179" s="6">
        <v>7</v>
      </c>
      <c r="I179" s="6">
        <v>1</v>
      </c>
      <c r="J179" s="6">
        <v>0</v>
      </c>
      <c r="K179" s="10">
        <f>47+1</f>
        <v>48</v>
      </c>
      <c r="L179" s="19">
        <f>G179*100/B179</f>
        <v>51.020408163265309</v>
      </c>
    </row>
    <row r="180" spans="1:12" ht="19.5" customHeight="1" x14ac:dyDescent="0.35">
      <c r="A180" s="5">
        <v>2555</v>
      </c>
      <c r="B180" s="5">
        <f>46+23</f>
        <v>69</v>
      </c>
      <c r="C180" s="5"/>
      <c r="D180" s="6"/>
      <c r="E180" s="6">
        <v>53</v>
      </c>
      <c r="F180" s="6">
        <f>29+18</f>
        <v>47</v>
      </c>
      <c r="G180" s="6">
        <f>23+17</f>
        <v>40</v>
      </c>
      <c r="H180" s="25">
        <f>B180-K180</f>
        <v>33</v>
      </c>
      <c r="I180" s="6">
        <v>0</v>
      </c>
      <c r="J180" s="6">
        <v>1</v>
      </c>
      <c r="K180" s="10">
        <v>36</v>
      </c>
      <c r="L180" s="19">
        <f>H180*100/B180</f>
        <v>47.826086956521742</v>
      </c>
    </row>
    <row r="181" spans="1:12" ht="19.5" customHeight="1" x14ac:dyDescent="0.35">
      <c r="A181" s="5">
        <v>2556</v>
      </c>
      <c r="B181" s="5">
        <f>47+27</f>
        <v>74</v>
      </c>
      <c r="C181" s="5"/>
      <c r="D181" s="6"/>
      <c r="E181" s="6"/>
      <c r="F181" s="6">
        <f>42+25</f>
        <v>67</v>
      </c>
      <c r="G181" s="6">
        <f>34+17</f>
        <v>51</v>
      </c>
      <c r="H181" s="6">
        <f>34+16</f>
        <v>50</v>
      </c>
      <c r="I181" s="25">
        <f>B181-K181</f>
        <v>49</v>
      </c>
      <c r="J181" s="6">
        <v>7</v>
      </c>
      <c r="K181" s="10">
        <v>25</v>
      </c>
      <c r="L181" s="19">
        <f>I181*100/B181</f>
        <v>66.21621621621621</v>
      </c>
    </row>
    <row r="182" spans="1:12" ht="19.5" customHeight="1" x14ac:dyDescent="0.35">
      <c r="A182" s="5">
        <v>2557</v>
      </c>
      <c r="B182" s="5">
        <f>36+21</f>
        <v>57</v>
      </c>
      <c r="C182" s="5"/>
      <c r="D182" s="6"/>
      <c r="E182" s="6"/>
      <c r="F182" s="6"/>
      <c r="G182" s="6">
        <f>28+17</f>
        <v>45</v>
      </c>
      <c r="H182" s="6">
        <f>26+15</f>
        <v>41</v>
      </c>
      <c r="I182" s="6">
        <f t="shared" ref="I182:I184" si="25">B182-K182</f>
        <v>39</v>
      </c>
      <c r="J182" s="25">
        <v>39</v>
      </c>
      <c r="K182" s="10">
        <v>18</v>
      </c>
      <c r="L182" s="19">
        <f>J182*100/B182</f>
        <v>68.421052631578945</v>
      </c>
    </row>
    <row r="183" spans="1:12" ht="19.5" customHeight="1" x14ac:dyDescent="0.35">
      <c r="A183" s="5">
        <v>2558</v>
      </c>
      <c r="B183" s="5">
        <f>33+30</f>
        <v>63</v>
      </c>
      <c r="C183" s="5"/>
      <c r="D183" s="6"/>
      <c r="E183" s="6"/>
      <c r="F183" s="6"/>
      <c r="G183" s="6"/>
      <c r="H183" s="6">
        <f>28+24</f>
        <v>52</v>
      </c>
      <c r="I183" s="6">
        <f t="shared" si="25"/>
        <v>45</v>
      </c>
      <c r="J183" s="25">
        <v>45</v>
      </c>
      <c r="K183" s="10">
        <v>18</v>
      </c>
      <c r="L183" s="19">
        <f t="shared" ref="L183:L185" si="26">J183*100/B183</f>
        <v>71.428571428571431</v>
      </c>
    </row>
    <row r="184" spans="1:12" ht="19.5" customHeight="1" x14ac:dyDescent="0.35">
      <c r="A184" s="5">
        <v>2559</v>
      </c>
      <c r="B184" s="5">
        <f>17+8</f>
        <v>25</v>
      </c>
      <c r="C184" s="5"/>
      <c r="D184" s="6"/>
      <c r="E184" s="6"/>
      <c r="F184" s="6"/>
      <c r="G184" s="6"/>
      <c r="H184" s="6"/>
      <c r="I184" s="6">
        <f t="shared" si="25"/>
        <v>18</v>
      </c>
      <c r="J184" s="25">
        <v>18</v>
      </c>
      <c r="K184" s="10">
        <v>7</v>
      </c>
      <c r="L184" s="19">
        <f t="shared" si="26"/>
        <v>72</v>
      </c>
    </row>
    <row r="185" spans="1:12" ht="19.5" customHeight="1" x14ac:dyDescent="0.35">
      <c r="A185" s="5">
        <v>2560</v>
      </c>
      <c r="B185" s="5">
        <v>35</v>
      </c>
      <c r="C185" s="5"/>
      <c r="D185" s="6"/>
      <c r="E185" s="6"/>
      <c r="F185" s="6"/>
      <c r="G185" s="6"/>
      <c r="H185" s="6"/>
      <c r="I185" s="6"/>
      <c r="J185" s="25">
        <v>34</v>
      </c>
      <c r="K185" s="10">
        <v>1</v>
      </c>
      <c r="L185" s="19">
        <f t="shared" si="26"/>
        <v>97.142857142857139</v>
      </c>
    </row>
    <row r="186" spans="1:12" ht="19.5" customHeight="1" x14ac:dyDescent="0.35">
      <c r="A186" s="7" t="s">
        <v>0</v>
      </c>
      <c r="B186" s="7">
        <f>SUM(B178:B185)</f>
        <v>537</v>
      </c>
      <c r="C186" s="7">
        <f t="shared" ref="C186:K186" si="27">SUM(C178:C185)</f>
        <v>89</v>
      </c>
      <c r="D186" s="7">
        <f t="shared" si="27"/>
        <v>135</v>
      </c>
      <c r="E186" s="7">
        <f t="shared" si="27"/>
        <v>164</v>
      </c>
      <c r="F186" s="7">
        <f t="shared" si="27"/>
        <v>211</v>
      </c>
      <c r="G186" s="7">
        <f t="shared" si="27"/>
        <v>191</v>
      </c>
      <c r="H186" s="7">
        <f t="shared" si="27"/>
        <v>186</v>
      </c>
      <c r="I186" s="7">
        <f>SUM(I178:I185)</f>
        <v>152</v>
      </c>
      <c r="J186" s="7">
        <f>SUM(J178:J185)</f>
        <v>144</v>
      </c>
      <c r="K186" s="7">
        <f t="shared" si="27"/>
        <v>216</v>
      </c>
      <c r="L186" s="20"/>
    </row>
    <row r="187" spans="1:12" s="4" customFormat="1" ht="23.25" customHeight="1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2"/>
      <c r="L187" s="2"/>
    </row>
    <row r="188" spans="1:12" ht="25.5" customHeight="1" x14ac:dyDescent="0.35">
      <c r="A188" s="9" t="s">
        <v>20</v>
      </c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27"/>
    </row>
    <row r="189" spans="1:12" ht="24" customHeight="1" x14ac:dyDescent="0.35">
      <c r="A189" s="43" t="s">
        <v>16</v>
      </c>
      <c r="B189" s="43" t="s">
        <v>1</v>
      </c>
      <c r="C189" s="37" t="s">
        <v>21</v>
      </c>
      <c r="D189" s="38"/>
      <c r="E189" s="38"/>
      <c r="F189" s="38"/>
      <c r="G189" s="38"/>
      <c r="H189" s="38"/>
      <c r="I189" s="38"/>
      <c r="J189" s="54"/>
      <c r="K189" s="52" t="s">
        <v>22</v>
      </c>
      <c r="L189" s="35" t="s">
        <v>24</v>
      </c>
    </row>
    <row r="190" spans="1:12" ht="41.1" customHeight="1" x14ac:dyDescent="0.35">
      <c r="A190" s="44"/>
      <c r="B190" s="43"/>
      <c r="C190" s="30">
        <v>2553</v>
      </c>
      <c r="D190" s="30">
        <v>2554</v>
      </c>
      <c r="E190" s="31">
        <v>2555</v>
      </c>
      <c r="F190" s="31">
        <v>2556</v>
      </c>
      <c r="G190" s="31">
        <v>2557</v>
      </c>
      <c r="H190" s="31">
        <v>2558</v>
      </c>
      <c r="I190" s="31">
        <v>2559</v>
      </c>
      <c r="J190" s="29">
        <v>2560</v>
      </c>
      <c r="K190" s="53"/>
      <c r="L190" s="36"/>
    </row>
    <row r="191" spans="1:12" ht="19.5" customHeight="1" x14ac:dyDescent="0.35">
      <c r="A191" s="5">
        <v>2553</v>
      </c>
      <c r="B191" s="5">
        <f>63+32+21</f>
        <v>116</v>
      </c>
      <c r="C191" s="5"/>
      <c r="D191" s="6"/>
      <c r="E191" s="6"/>
      <c r="F191" s="25">
        <v>3</v>
      </c>
      <c r="G191" s="6">
        <f>20+15+8</f>
        <v>43</v>
      </c>
      <c r="H191" s="6">
        <v>4</v>
      </c>
      <c r="I191" s="6">
        <f>2+1</f>
        <v>3</v>
      </c>
      <c r="J191" s="6">
        <v>0</v>
      </c>
      <c r="K191" s="10">
        <v>3</v>
      </c>
      <c r="L191" s="19">
        <f>K191*100/B191</f>
        <v>2.5862068965517242</v>
      </c>
    </row>
    <row r="192" spans="1:12" ht="19.5" customHeight="1" x14ac:dyDescent="0.35">
      <c r="A192" s="5">
        <v>2554</v>
      </c>
      <c r="B192" s="5">
        <f>59+24+15</f>
        <v>98</v>
      </c>
      <c r="C192" s="5"/>
      <c r="D192" s="6"/>
      <c r="E192" s="6"/>
      <c r="F192" s="6"/>
      <c r="G192" s="25">
        <v>14</v>
      </c>
      <c r="H192" s="6">
        <f>7+14</f>
        <v>21</v>
      </c>
      <c r="I192" s="6">
        <v>3</v>
      </c>
      <c r="J192" s="6">
        <v>2</v>
      </c>
      <c r="K192" s="10">
        <v>14</v>
      </c>
      <c r="L192" s="19">
        <f t="shared" ref="L192:L194" si="28">K192*100/B192</f>
        <v>14.285714285714286</v>
      </c>
    </row>
    <row r="193" spans="1:12" ht="19.5" customHeight="1" x14ac:dyDescent="0.35">
      <c r="A193" s="5">
        <v>2555</v>
      </c>
      <c r="B193" s="5">
        <f>46+23</f>
        <v>69</v>
      </c>
      <c r="C193" s="5"/>
      <c r="D193" s="6"/>
      <c r="E193" s="6"/>
      <c r="F193" s="6"/>
      <c r="G193" s="6"/>
      <c r="H193" s="25">
        <f>12+9</f>
        <v>21</v>
      </c>
      <c r="I193" s="6">
        <v>11</v>
      </c>
      <c r="J193" s="6">
        <v>0</v>
      </c>
      <c r="K193" s="10">
        <v>21</v>
      </c>
      <c r="L193" s="19">
        <f t="shared" si="28"/>
        <v>30.434782608695652</v>
      </c>
    </row>
    <row r="194" spans="1:12" ht="19.5" customHeight="1" x14ac:dyDescent="0.35">
      <c r="A194" s="5">
        <v>2556</v>
      </c>
      <c r="B194" s="5">
        <f>47+27</f>
        <v>74</v>
      </c>
      <c r="C194" s="5"/>
      <c r="D194" s="6"/>
      <c r="E194" s="6"/>
      <c r="F194" s="6"/>
      <c r="G194" s="6"/>
      <c r="H194" s="6"/>
      <c r="I194" s="25">
        <f>26+10</f>
        <v>36</v>
      </c>
      <c r="J194" s="25">
        <v>6</v>
      </c>
      <c r="K194" s="10">
        <v>36</v>
      </c>
      <c r="L194" s="19">
        <f t="shared" si="28"/>
        <v>48.648648648648646</v>
      </c>
    </row>
    <row r="195" spans="1:12" ht="19.5" customHeight="1" x14ac:dyDescent="0.35">
      <c r="A195" s="5">
        <v>2557</v>
      </c>
      <c r="B195" s="5">
        <f>36+21</f>
        <v>57</v>
      </c>
      <c r="C195" s="5"/>
      <c r="D195" s="6"/>
      <c r="E195" s="6"/>
      <c r="F195" s="6"/>
      <c r="G195" s="6"/>
      <c r="H195" s="6"/>
      <c r="I195" s="6"/>
      <c r="J195" s="6"/>
      <c r="K195" s="10"/>
      <c r="L195" s="19"/>
    </row>
    <row r="196" spans="1:12" ht="19.5" customHeight="1" x14ac:dyDescent="0.35">
      <c r="A196" s="5">
        <v>2558</v>
      </c>
      <c r="B196" s="5">
        <f>33+30</f>
        <v>63</v>
      </c>
      <c r="C196" s="5"/>
      <c r="D196" s="6"/>
      <c r="E196" s="6"/>
      <c r="F196" s="6"/>
      <c r="G196" s="6"/>
      <c r="H196" s="6"/>
      <c r="I196" s="6"/>
      <c r="J196" s="6"/>
      <c r="K196" s="10"/>
      <c r="L196" s="19"/>
    </row>
    <row r="197" spans="1:12" ht="19.5" customHeight="1" x14ac:dyDescent="0.35">
      <c r="A197" s="5">
        <v>2559</v>
      </c>
      <c r="B197" s="5">
        <f>17+8</f>
        <v>25</v>
      </c>
      <c r="C197" s="5"/>
      <c r="D197" s="6"/>
      <c r="E197" s="6"/>
      <c r="F197" s="6"/>
      <c r="G197" s="6"/>
      <c r="H197" s="6"/>
      <c r="I197" s="6"/>
      <c r="J197" s="6"/>
      <c r="K197" s="10"/>
      <c r="L197" s="19"/>
    </row>
    <row r="198" spans="1:12" ht="19.5" customHeight="1" x14ac:dyDescent="0.35">
      <c r="A198" s="5">
        <v>2560</v>
      </c>
      <c r="B198" s="5">
        <v>35</v>
      </c>
      <c r="C198" s="5"/>
      <c r="D198" s="6"/>
      <c r="E198" s="6"/>
      <c r="F198" s="6"/>
      <c r="G198" s="6"/>
      <c r="H198" s="6"/>
      <c r="I198" s="6"/>
      <c r="J198" s="6"/>
      <c r="K198" s="10"/>
      <c r="L198" s="19"/>
    </row>
    <row r="199" spans="1:12" ht="19.5" customHeight="1" x14ac:dyDescent="0.35">
      <c r="A199" s="17" t="s">
        <v>0</v>
      </c>
      <c r="B199" s="17">
        <f>SUM(B191:B198)</f>
        <v>537</v>
      </c>
      <c r="C199" s="17"/>
      <c r="D199" s="17"/>
      <c r="E199" s="17"/>
      <c r="F199" s="17">
        <f>SUM(F191:F198)</f>
        <v>3</v>
      </c>
      <c r="G199" s="17">
        <f t="shared" ref="G199:K199" si="29">SUM(G191:G198)</f>
        <v>57</v>
      </c>
      <c r="H199" s="17">
        <f t="shared" si="29"/>
        <v>46</v>
      </c>
      <c r="I199" s="17">
        <f t="shared" si="29"/>
        <v>53</v>
      </c>
      <c r="J199" s="17">
        <f t="shared" si="29"/>
        <v>8</v>
      </c>
      <c r="K199" s="17">
        <f t="shared" si="29"/>
        <v>74</v>
      </c>
      <c r="L199" s="21"/>
    </row>
    <row r="200" spans="1:12" s="4" customFormat="1" ht="12" customHeight="1" x14ac:dyDescent="0.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2"/>
      <c r="L200" s="2"/>
    </row>
    <row r="201" spans="1:12" s="4" customFormat="1" ht="12" customHeight="1" x14ac:dyDescent="0.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2"/>
      <c r="L201" s="2"/>
    </row>
    <row r="202" spans="1:12" s="4" customFormat="1" ht="12" customHeight="1" x14ac:dyDescent="0.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2"/>
      <c r="L202" s="2"/>
    </row>
    <row r="203" spans="1:12" ht="23.25" x14ac:dyDescent="0.35">
      <c r="A203" s="49" t="s">
        <v>7</v>
      </c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</row>
    <row r="204" spans="1:12" ht="23.25" customHeight="1" x14ac:dyDescent="0.35">
      <c r="A204" s="9" t="s">
        <v>19</v>
      </c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27"/>
    </row>
    <row r="205" spans="1:12" ht="24" customHeight="1" x14ac:dyDescent="0.35">
      <c r="A205" s="50" t="s">
        <v>16</v>
      </c>
      <c r="B205" s="50" t="s">
        <v>1</v>
      </c>
      <c r="C205" s="39" t="s">
        <v>18</v>
      </c>
      <c r="D205" s="40"/>
      <c r="E205" s="40"/>
      <c r="F205" s="40"/>
      <c r="G205" s="40"/>
      <c r="H205" s="40"/>
      <c r="I205" s="40"/>
      <c r="J205" s="55"/>
      <c r="K205" s="41" t="s">
        <v>27</v>
      </c>
      <c r="L205" s="45" t="s">
        <v>28</v>
      </c>
    </row>
    <row r="206" spans="1:12" ht="41.1" customHeight="1" x14ac:dyDescent="0.35">
      <c r="A206" s="51"/>
      <c r="B206" s="50"/>
      <c r="C206" s="32">
        <v>2553</v>
      </c>
      <c r="D206" s="32">
        <v>2554</v>
      </c>
      <c r="E206" s="33">
        <v>2555</v>
      </c>
      <c r="F206" s="33">
        <v>2556</v>
      </c>
      <c r="G206" s="33">
        <v>2557</v>
      </c>
      <c r="H206" s="33">
        <v>2558</v>
      </c>
      <c r="I206" s="33">
        <v>2559</v>
      </c>
      <c r="J206" s="28">
        <v>2560</v>
      </c>
      <c r="K206" s="42"/>
      <c r="L206" s="46"/>
    </row>
    <row r="207" spans="1:12" ht="19.5" customHeight="1" x14ac:dyDescent="0.35">
      <c r="A207" s="5">
        <v>2553</v>
      </c>
      <c r="B207" s="5">
        <v>18</v>
      </c>
      <c r="C207" s="5">
        <v>12</v>
      </c>
      <c r="D207" s="6">
        <v>5</v>
      </c>
      <c r="E207" s="6">
        <v>5</v>
      </c>
      <c r="F207" s="25">
        <f>B207-K207</f>
        <v>4</v>
      </c>
      <c r="G207" s="6">
        <v>0</v>
      </c>
      <c r="H207" s="6">
        <v>0</v>
      </c>
      <c r="I207" s="6">
        <v>0</v>
      </c>
      <c r="J207" s="6">
        <v>0</v>
      </c>
      <c r="K207" s="10">
        <v>14</v>
      </c>
      <c r="L207" s="19">
        <f>F207/B207*100</f>
        <v>22.222222222222221</v>
      </c>
    </row>
    <row r="208" spans="1:12" ht="19.5" customHeight="1" x14ac:dyDescent="0.35">
      <c r="A208" s="5">
        <v>2554</v>
      </c>
      <c r="B208" s="5">
        <v>29</v>
      </c>
      <c r="C208" s="5"/>
      <c r="D208" s="6">
        <v>20</v>
      </c>
      <c r="E208" s="6">
        <v>17</v>
      </c>
      <c r="F208" s="6">
        <v>16</v>
      </c>
      <c r="G208" s="25">
        <f>B208-K208</f>
        <v>15</v>
      </c>
      <c r="H208" s="6">
        <v>3</v>
      </c>
      <c r="I208" s="6">
        <v>0</v>
      </c>
      <c r="J208" s="6">
        <v>0</v>
      </c>
      <c r="K208" s="10">
        <v>14</v>
      </c>
      <c r="L208" s="19">
        <f>G208/B208*100</f>
        <v>51.724137931034484</v>
      </c>
    </row>
    <row r="209" spans="1:12" ht="19.5" customHeight="1" x14ac:dyDescent="0.35">
      <c r="A209" s="5">
        <v>2555</v>
      </c>
      <c r="B209" s="5">
        <v>22</v>
      </c>
      <c r="C209" s="5"/>
      <c r="D209" s="6"/>
      <c r="E209" s="6">
        <v>18</v>
      </c>
      <c r="F209" s="6">
        <v>14</v>
      </c>
      <c r="G209" s="6">
        <v>13</v>
      </c>
      <c r="H209" s="25">
        <f>B209-K209</f>
        <v>13</v>
      </c>
      <c r="I209" s="6">
        <v>1</v>
      </c>
      <c r="J209" s="6">
        <v>1</v>
      </c>
      <c r="K209" s="10">
        <v>9</v>
      </c>
      <c r="L209" s="19">
        <f>H209/B209*100</f>
        <v>59.090909090909093</v>
      </c>
    </row>
    <row r="210" spans="1:12" ht="19.5" customHeight="1" x14ac:dyDescent="0.35">
      <c r="A210" s="5">
        <v>2556</v>
      </c>
      <c r="B210" s="5"/>
      <c r="C210" s="5"/>
      <c r="D210" s="6"/>
      <c r="E210" s="6"/>
      <c r="F210" s="6"/>
      <c r="G210" s="6"/>
      <c r="H210" s="6"/>
      <c r="I210" s="6"/>
      <c r="J210" s="6"/>
      <c r="K210" s="10"/>
      <c r="L210" s="19"/>
    </row>
    <row r="211" spans="1:12" ht="19.5" customHeight="1" x14ac:dyDescent="0.35">
      <c r="A211" s="5">
        <v>2557</v>
      </c>
      <c r="B211" s="5">
        <v>16</v>
      </c>
      <c r="C211" s="5"/>
      <c r="D211" s="6"/>
      <c r="E211" s="6"/>
      <c r="F211" s="6"/>
      <c r="G211" s="6">
        <v>13</v>
      </c>
      <c r="H211" s="6">
        <v>11</v>
      </c>
      <c r="I211" s="6">
        <f>B211-K211</f>
        <v>8</v>
      </c>
      <c r="J211" s="25">
        <v>8</v>
      </c>
      <c r="K211" s="10">
        <v>8</v>
      </c>
      <c r="L211" s="19">
        <f>J211/B211*100</f>
        <v>50</v>
      </c>
    </row>
    <row r="212" spans="1:12" ht="19.5" customHeight="1" x14ac:dyDescent="0.35">
      <c r="A212" s="5">
        <v>2558</v>
      </c>
      <c r="B212" s="5">
        <v>32</v>
      </c>
      <c r="C212" s="5"/>
      <c r="D212" s="6"/>
      <c r="E212" s="6"/>
      <c r="F212" s="6"/>
      <c r="G212" s="6"/>
      <c r="H212" s="6">
        <v>25</v>
      </c>
      <c r="I212" s="6">
        <f t="shared" ref="I212:I213" si="30">B212-K212</f>
        <v>23</v>
      </c>
      <c r="J212" s="25">
        <v>23</v>
      </c>
      <c r="K212" s="10">
        <v>9</v>
      </c>
      <c r="L212" s="19">
        <f t="shared" ref="L212:L214" si="31">J212/B212*100</f>
        <v>71.875</v>
      </c>
    </row>
    <row r="213" spans="1:12" ht="19.5" customHeight="1" x14ac:dyDescent="0.35">
      <c r="A213" s="5">
        <v>2559</v>
      </c>
      <c r="B213" s="5">
        <v>6</v>
      </c>
      <c r="C213" s="5"/>
      <c r="D213" s="6"/>
      <c r="E213" s="6"/>
      <c r="F213" s="6"/>
      <c r="G213" s="6"/>
      <c r="H213" s="6"/>
      <c r="I213" s="6">
        <f t="shared" si="30"/>
        <v>4</v>
      </c>
      <c r="J213" s="25">
        <v>4</v>
      </c>
      <c r="K213" s="10">
        <v>2</v>
      </c>
      <c r="L213" s="19">
        <f t="shared" si="31"/>
        <v>66.666666666666657</v>
      </c>
    </row>
    <row r="214" spans="1:12" ht="19.5" customHeight="1" x14ac:dyDescent="0.35">
      <c r="A214" s="5">
        <v>2560</v>
      </c>
      <c r="B214" s="5">
        <v>17</v>
      </c>
      <c r="C214" s="5"/>
      <c r="D214" s="6"/>
      <c r="E214" s="6"/>
      <c r="F214" s="6"/>
      <c r="G214" s="6"/>
      <c r="H214" s="6"/>
      <c r="I214" s="6"/>
      <c r="J214" s="25">
        <v>17</v>
      </c>
      <c r="K214" s="10">
        <v>0</v>
      </c>
      <c r="L214" s="19">
        <f t="shared" si="31"/>
        <v>100</v>
      </c>
    </row>
    <row r="215" spans="1:12" ht="19.5" customHeight="1" x14ac:dyDescent="0.35">
      <c r="A215" s="7" t="s">
        <v>0</v>
      </c>
      <c r="B215" s="7">
        <f>SUM(B207:B214)</f>
        <v>140</v>
      </c>
      <c r="C215" s="7">
        <f t="shared" ref="C215:K215" si="32">SUM(C207:C214)</f>
        <v>12</v>
      </c>
      <c r="D215" s="7">
        <f t="shared" si="32"/>
        <v>25</v>
      </c>
      <c r="E215" s="7">
        <f t="shared" si="32"/>
        <v>40</v>
      </c>
      <c r="F215" s="7">
        <f t="shared" si="32"/>
        <v>34</v>
      </c>
      <c r="G215" s="7">
        <f t="shared" si="32"/>
        <v>41</v>
      </c>
      <c r="H215" s="7">
        <f t="shared" si="32"/>
        <v>52</v>
      </c>
      <c r="I215" s="7">
        <f t="shared" si="32"/>
        <v>36</v>
      </c>
      <c r="J215" s="7">
        <f t="shared" si="32"/>
        <v>53</v>
      </c>
      <c r="K215" s="7">
        <f t="shared" si="32"/>
        <v>56</v>
      </c>
      <c r="L215" s="20"/>
    </row>
    <row r="216" spans="1:12" s="12" customFormat="1" ht="19.5" customHeight="1" x14ac:dyDescent="0.3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</row>
    <row r="217" spans="1:12" ht="23.25" customHeight="1" x14ac:dyDescent="0.35">
      <c r="A217" s="9" t="s">
        <v>20</v>
      </c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27"/>
    </row>
    <row r="218" spans="1:12" ht="24" customHeight="1" x14ac:dyDescent="0.35">
      <c r="A218" s="43" t="s">
        <v>16</v>
      </c>
      <c r="B218" s="43" t="s">
        <v>1</v>
      </c>
      <c r="C218" s="37" t="s">
        <v>21</v>
      </c>
      <c r="D218" s="38"/>
      <c r="E218" s="38"/>
      <c r="F218" s="38"/>
      <c r="G218" s="38"/>
      <c r="H218" s="38"/>
      <c r="I218" s="38"/>
      <c r="J218" s="54"/>
      <c r="K218" s="52" t="s">
        <v>22</v>
      </c>
      <c r="L218" s="35" t="s">
        <v>24</v>
      </c>
    </row>
    <row r="219" spans="1:12" ht="41.1" customHeight="1" x14ac:dyDescent="0.35">
      <c r="A219" s="44"/>
      <c r="B219" s="43"/>
      <c r="C219" s="30">
        <v>2553</v>
      </c>
      <c r="D219" s="30">
        <v>2554</v>
      </c>
      <c r="E219" s="31">
        <v>2555</v>
      </c>
      <c r="F219" s="31">
        <v>2556</v>
      </c>
      <c r="G219" s="31">
        <v>2557</v>
      </c>
      <c r="H219" s="31">
        <v>2558</v>
      </c>
      <c r="I219" s="31">
        <v>2559</v>
      </c>
      <c r="J219" s="29">
        <v>2560</v>
      </c>
      <c r="K219" s="53"/>
      <c r="L219" s="36"/>
    </row>
    <row r="220" spans="1:12" ht="19.5" customHeight="1" x14ac:dyDescent="0.35">
      <c r="A220" s="5">
        <v>2553</v>
      </c>
      <c r="B220" s="5">
        <v>18</v>
      </c>
      <c r="C220" s="5"/>
      <c r="D220" s="6"/>
      <c r="E220" s="6"/>
      <c r="F220" s="25">
        <v>4</v>
      </c>
      <c r="G220" s="6">
        <v>0</v>
      </c>
      <c r="H220" s="6">
        <v>0</v>
      </c>
      <c r="I220" s="6">
        <v>0</v>
      </c>
      <c r="J220" s="6">
        <v>0</v>
      </c>
      <c r="K220" s="10">
        <v>4</v>
      </c>
      <c r="L220" s="19">
        <f>K220*100/B220</f>
        <v>22.222222222222221</v>
      </c>
    </row>
    <row r="221" spans="1:12" ht="19.5" customHeight="1" x14ac:dyDescent="0.35">
      <c r="A221" s="5">
        <v>2554</v>
      </c>
      <c r="B221" s="5">
        <v>29</v>
      </c>
      <c r="C221" s="5"/>
      <c r="D221" s="6"/>
      <c r="E221" s="6"/>
      <c r="F221" s="6"/>
      <c r="G221" s="25">
        <v>11</v>
      </c>
      <c r="H221" s="6">
        <v>3</v>
      </c>
      <c r="I221" s="6">
        <v>1</v>
      </c>
      <c r="J221" s="6">
        <v>0</v>
      </c>
      <c r="K221" s="10">
        <v>11</v>
      </c>
      <c r="L221" s="19">
        <f t="shared" ref="L221:L222" si="33">K221*100/B221</f>
        <v>37.931034482758619</v>
      </c>
    </row>
    <row r="222" spans="1:12" ht="19.5" customHeight="1" x14ac:dyDescent="0.35">
      <c r="A222" s="5">
        <v>2555</v>
      </c>
      <c r="B222" s="5">
        <v>22</v>
      </c>
      <c r="C222" s="5"/>
      <c r="D222" s="6"/>
      <c r="E222" s="6"/>
      <c r="F222" s="6"/>
      <c r="G222" s="6"/>
      <c r="H222" s="25">
        <v>12</v>
      </c>
      <c r="I222" s="6">
        <v>0</v>
      </c>
      <c r="J222" s="6">
        <v>0</v>
      </c>
      <c r="K222" s="10">
        <v>12</v>
      </c>
      <c r="L222" s="19">
        <f t="shared" si="33"/>
        <v>54.545454545454547</v>
      </c>
    </row>
    <row r="223" spans="1:12" ht="19.5" customHeight="1" x14ac:dyDescent="0.35">
      <c r="A223" s="5">
        <v>2556</v>
      </c>
      <c r="B223" s="5"/>
      <c r="C223" s="5"/>
      <c r="D223" s="6"/>
      <c r="E223" s="6"/>
      <c r="F223" s="6"/>
      <c r="G223" s="6"/>
      <c r="H223" s="6"/>
      <c r="I223" s="6"/>
      <c r="J223" s="6"/>
      <c r="K223" s="10"/>
      <c r="L223" s="19"/>
    </row>
    <row r="224" spans="1:12" ht="19.5" customHeight="1" x14ac:dyDescent="0.35">
      <c r="A224" s="5">
        <v>2557</v>
      </c>
      <c r="B224" s="5">
        <v>16</v>
      </c>
      <c r="C224" s="5"/>
      <c r="D224" s="6"/>
      <c r="E224" s="6"/>
      <c r="F224" s="6"/>
      <c r="G224" s="6"/>
      <c r="H224" s="6"/>
      <c r="I224" s="6"/>
      <c r="J224" s="6"/>
      <c r="K224" s="10"/>
      <c r="L224" s="19"/>
    </row>
    <row r="225" spans="1:12" ht="19.5" customHeight="1" x14ac:dyDescent="0.35">
      <c r="A225" s="5">
        <v>2558</v>
      </c>
      <c r="B225" s="5">
        <v>32</v>
      </c>
      <c r="C225" s="5"/>
      <c r="D225" s="6"/>
      <c r="E225" s="6"/>
      <c r="F225" s="6"/>
      <c r="G225" s="6"/>
      <c r="H225" s="6"/>
      <c r="I225" s="6"/>
      <c r="J225" s="6"/>
      <c r="K225" s="10"/>
      <c r="L225" s="19"/>
    </row>
    <row r="226" spans="1:12" ht="19.5" customHeight="1" x14ac:dyDescent="0.35">
      <c r="A226" s="5">
        <v>2559</v>
      </c>
      <c r="B226" s="5">
        <v>6</v>
      </c>
      <c r="C226" s="5"/>
      <c r="D226" s="6"/>
      <c r="E226" s="6"/>
      <c r="F226" s="6"/>
      <c r="G226" s="6"/>
      <c r="H226" s="6"/>
      <c r="I226" s="6"/>
      <c r="J226" s="6"/>
      <c r="K226" s="10"/>
      <c r="L226" s="19"/>
    </row>
    <row r="227" spans="1:12" ht="19.5" customHeight="1" x14ac:dyDescent="0.35">
      <c r="A227" s="5">
        <v>2560</v>
      </c>
      <c r="B227" s="5">
        <v>17</v>
      </c>
      <c r="C227" s="5"/>
      <c r="D227" s="6"/>
      <c r="E227" s="6"/>
      <c r="F227" s="6"/>
      <c r="G227" s="6"/>
      <c r="H227" s="6"/>
      <c r="I227" s="6"/>
      <c r="J227" s="6"/>
      <c r="K227" s="10"/>
      <c r="L227" s="19"/>
    </row>
    <row r="228" spans="1:12" ht="19.5" customHeight="1" x14ac:dyDescent="0.35">
      <c r="A228" s="17" t="s">
        <v>0</v>
      </c>
      <c r="B228" s="17">
        <f>SUM(B220:B227)</f>
        <v>140</v>
      </c>
      <c r="C228" s="17"/>
      <c r="D228" s="17"/>
      <c r="E228" s="17"/>
      <c r="F228" s="17">
        <f>SUM(F220:F227)</f>
        <v>4</v>
      </c>
      <c r="G228" s="17">
        <f t="shared" ref="G228:K228" si="34">SUM(G220:G227)</f>
        <v>11</v>
      </c>
      <c r="H228" s="17">
        <f t="shared" si="34"/>
        <v>15</v>
      </c>
      <c r="I228" s="17">
        <f t="shared" si="34"/>
        <v>1</v>
      </c>
      <c r="J228" s="17">
        <f t="shared" si="34"/>
        <v>0</v>
      </c>
      <c r="K228" s="17">
        <f t="shared" si="34"/>
        <v>27</v>
      </c>
      <c r="L228" s="21"/>
    </row>
    <row r="229" spans="1:12" s="12" customFormat="1" ht="19.5" customHeight="1" x14ac:dyDescent="0.3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</row>
    <row r="230" spans="1:12" s="12" customFormat="1" ht="19.5" customHeight="1" x14ac:dyDescent="0.3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</row>
    <row r="231" spans="1:12" ht="23.25" x14ac:dyDescent="0.35">
      <c r="A231" s="47" t="s">
        <v>6</v>
      </c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</row>
    <row r="232" spans="1:12" ht="23.25" customHeight="1" x14ac:dyDescent="0.35">
      <c r="A232" s="9" t="s">
        <v>19</v>
      </c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27"/>
    </row>
    <row r="233" spans="1:12" ht="24" customHeight="1" x14ac:dyDescent="0.35">
      <c r="A233" s="50" t="s">
        <v>16</v>
      </c>
      <c r="B233" s="50" t="s">
        <v>1</v>
      </c>
      <c r="C233" s="39" t="s">
        <v>18</v>
      </c>
      <c r="D233" s="40"/>
      <c r="E233" s="40"/>
      <c r="F233" s="40"/>
      <c r="G233" s="40"/>
      <c r="H233" s="40"/>
      <c r="I233" s="40"/>
      <c r="J233" s="55"/>
      <c r="K233" s="41" t="s">
        <v>27</v>
      </c>
      <c r="L233" s="45" t="s">
        <v>28</v>
      </c>
    </row>
    <row r="234" spans="1:12" ht="41.1" customHeight="1" x14ac:dyDescent="0.35">
      <c r="A234" s="51"/>
      <c r="B234" s="50"/>
      <c r="C234" s="32">
        <v>2553</v>
      </c>
      <c r="D234" s="32">
        <v>2554</v>
      </c>
      <c r="E234" s="33">
        <v>2555</v>
      </c>
      <c r="F234" s="33">
        <v>2556</v>
      </c>
      <c r="G234" s="33">
        <v>2557</v>
      </c>
      <c r="H234" s="33">
        <v>2558</v>
      </c>
      <c r="I234" s="33">
        <v>2559</v>
      </c>
      <c r="J234" s="28">
        <v>2560</v>
      </c>
      <c r="K234" s="42"/>
      <c r="L234" s="46"/>
    </row>
    <row r="235" spans="1:12" ht="19.5" customHeight="1" x14ac:dyDescent="0.35">
      <c r="A235" s="5">
        <v>2553</v>
      </c>
      <c r="B235" s="5">
        <f>9+44+44+33+25+117</f>
        <v>272</v>
      </c>
      <c r="C235" s="5">
        <f>129+98</f>
        <v>227</v>
      </c>
      <c r="D235" s="6">
        <f>115+65</f>
        <v>180</v>
      </c>
      <c r="E235" s="6">
        <f>108+61</f>
        <v>169</v>
      </c>
      <c r="F235" s="25">
        <f>B235-K235</f>
        <v>166</v>
      </c>
      <c r="G235" s="6">
        <f>3+2</f>
        <v>5</v>
      </c>
      <c r="H235" s="6">
        <v>0</v>
      </c>
      <c r="I235" s="6">
        <v>0</v>
      </c>
      <c r="J235" s="6">
        <v>0</v>
      </c>
      <c r="K235" s="10">
        <f>47+59</f>
        <v>106</v>
      </c>
      <c r="L235" s="19">
        <f>F235/B235*100</f>
        <v>61.029411764705884</v>
      </c>
    </row>
    <row r="236" spans="1:12" ht="19.5" customHeight="1" x14ac:dyDescent="0.35">
      <c r="A236" s="5">
        <v>2554</v>
      </c>
      <c r="B236" s="5">
        <f>55+51+55+57+122</f>
        <v>340</v>
      </c>
      <c r="C236" s="5"/>
      <c r="D236" s="6">
        <f>180+102</f>
        <v>282</v>
      </c>
      <c r="E236" s="6">
        <f>142+77</f>
        <v>219</v>
      </c>
      <c r="F236" s="6">
        <f>135+73</f>
        <v>208</v>
      </c>
      <c r="G236" s="25">
        <f>B236-K236</f>
        <v>198</v>
      </c>
      <c r="H236" s="6">
        <f>7+1</f>
        <v>8</v>
      </c>
      <c r="I236" s="6">
        <f>4+1</f>
        <v>5</v>
      </c>
      <c r="J236" s="6">
        <v>4</v>
      </c>
      <c r="K236" s="10">
        <v>142</v>
      </c>
      <c r="L236" s="19">
        <f>G236/B236*100</f>
        <v>58.235294117647065</v>
      </c>
    </row>
    <row r="237" spans="1:12" ht="19.5" customHeight="1" x14ac:dyDescent="0.35">
      <c r="A237" s="5">
        <v>2555</v>
      </c>
      <c r="B237" s="5">
        <f>40+40+32+38+39+40+98</f>
        <v>327</v>
      </c>
      <c r="C237" s="5"/>
      <c r="D237" s="6"/>
      <c r="E237" s="6">
        <f>203+81</f>
        <v>284</v>
      </c>
      <c r="F237" s="6">
        <f>175+58</f>
        <v>233</v>
      </c>
      <c r="G237" s="6">
        <f>174+52</f>
        <v>226</v>
      </c>
      <c r="H237" s="25">
        <f>B237-K237</f>
        <v>225</v>
      </c>
      <c r="I237" s="6">
        <v>8</v>
      </c>
      <c r="J237" s="6">
        <v>8</v>
      </c>
      <c r="K237" s="10">
        <v>102</v>
      </c>
      <c r="L237" s="19">
        <f>H237/B237*100</f>
        <v>68.807339449541288</v>
      </c>
    </row>
    <row r="238" spans="1:12" ht="19.5" customHeight="1" x14ac:dyDescent="0.35">
      <c r="A238" s="5">
        <v>2556</v>
      </c>
      <c r="B238" s="5">
        <f>44+41+43+47+43+43+97</f>
        <v>358</v>
      </c>
      <c r="C238" s="5"/>
      <c r="D238" s="6"/>
      <c r="E238" s="6"/>
      <c r="F238" s="6">
        <f>214+78</f>
        <v>292</v>
      </c>
      <c r="G238" s="6">
        <f>175+63</f>
        <v>238</v>
      </c>
      <c r="H238" s="6">
        <f>168+62</f>
        <v>230</v>
      </c>
      <c r="I238" s="25">
        <f>B238-K238</f>
        <v>223</v>
      </c>
      <c r="J238" s="6">
        <v>52</v>
      </c>
      <c r="K238" s="10">
        <v>135</v>
      </c>
      <c r="L238" s="19">
        <f>I238/B238*100</f>
        <v>62.290502793296085</v>
      </c>
    </row>
    <row r="239" spans="1:12" ht="19.5" customHeight="1" x14ac:dyDescent="0.35">
      <c r="A239" s="5">
        <v>2557</v>
      </c>
      <c r="B239" s="5">
        <f>41+39+39+30+25+85</f>
        <v>259</v>
      </c>
      <c r="C239" s="5"/>
      <c r="D239" s="6"/>
      <c r="E239" s="6"/>
      <c r="F239" s="6"/>
      <c r="G239" s="6">
        <f>150+75</f>
        <v>225</v>
      </c>
      <c r="H239" s="6">
        <f>137+55</f>
        <v>192</v>
      </c>
      <c r="I239" s="6">
        <f t="shared" ref="I239:I241" si="35">B239-K239</f>
        <v>192</v>
      </c>
      <c r="J239" s="25">
        <v>192</v>
      </c>
      <c r="K239" s="10">
        <v>67</v>
      </c>
      <c r="L239" s="19">
        <f>J239/B239*100</f>
        <v>74.131274131274125</v>
      </c>
    </row>
    <row r="240" spans="1:12" ht="19.5" customHeight="1" x14ac:dyDescent="0.35">
      <c r="A240" s="5">
        <v>2558</v>
      </c>
      <c r="B240" s="5">
        <f>40+40+37+31+40+35+35</f>
        <v>258</v>
      </c>
      <c r="C240" s="5"/>
      <c r="D240" s="6"/>
      <c r="E240" s="6"/>
      <c r="F240" s="6"/>
      <c r="G240" s="6"/>
      <c r="H240" s="6">
        <f>193+29</f>
        <v>222</v>
      </c>
      <c r="I240" s="6">
        <f t="shared" si="35"/>
        <v>207</v>
      </c>
      <c r="J240" s="25">
        <v>208</v>
      </c>
      <c r="K240" s="10">
        <v>51</v>
      </c>
      <c r="L240" s="19">
        <f t="shared" ref="L240:L242" si="36">J240/B240*100</f>
        <v>80.620155038759691</v>
      </c>
    </row>
    <row r="241" spans="1:12" ht="19.5" customHeight="1" x14ac:dyDescent="0.35">
      <c r="A241" s="5">
        <v>2559</v>
      </c>
      <c r="B241" s="5">
        <f>42+44+43+70</f>
        <v>199</v>
      </c>
      <c r="C241" s="5"/>
      <c r="D241" s="6"/>
      <c r="E241" s="6"/>
      <c r="F241" s="6"/>
      <c r="G241" s="6"/>
      <c r="H241" s="6"/>
      <c r="I241" s="6">
        <f t="shared" si="35"/>
        <v>160</v>
      </c>
      <c r="J241" s="25">
        <v>160</v>
      </c>
      <c r="K241" s="10">
        <v>39</v>
      </c>
      <c r="L241" s="19">
        <f t="shared" si="36"/>
        <v>80.402010050251263</v>
      </c>
    </row>
    <row r="242" spans="1:12" ht="19.5" customHeight="1" x14ac:dyDescent="0.35">
      <c r="A242" s="5">
        <v>2560</v>
      </c>
      <c r="B242" s="5">
        <v>236</v>
      </c>
      <c r="C242" s="5"/>
      <c r="D242" s="6"/>
      <c r="E242" s="6"/>
      <c r="F242" s="6"/>
      <c r="G242" s="6"/>
      <c r="H242" s="6"/>
      <c r="I242" s="6"/>
      <c r="J242" s="25">
        <v>235</v>
      </c>
      <c r="K242" s="10">
        <v>1</v>
      </c>
      <c r="L242" s="19">
        <f t="shared" si="36"/>
        <v>99.576271186440678</v>
      </c>
    </row>
    <row r="243" spans="1:12" ht="19.5" customHeight="1" x14ac:dyDescent="0.35">
      <c r="A243" s="7" t="s">
        <v>0</v>
      </c>
      <c r="B243" s="16">
        <f>SUM(B235:B242)</f>
        <v>2249</v>
      </c>
      <c r="C243" s="16">
        <f t="shared" ref="C243:J243" si="37">SUM(C235:C242)</f>
        <v>227</v>
      </c>
      <c r="D243" s="16">
        <f t="shared" si="37"/>
        <v>462</v>
      </c>
      <c r="E243" s="16">
        <f t="shared" si="37"/>
        <v>672</v>
      </c>
      <c r="F243" s="16">
        <f t="shared" si="37"/>
        <v>899</v>
      </c>
      <c r="G243" s="16">
        <f t="shared" si="37"/>
        <v>892</v>
      </c>
      <c r="H243" s="16">
        <f t="shared" si="37"/>
        <v>877</v>
      </c>
      <c r="I243" s="16">
        <f t="shared" si="37"/>
        <v>795</v>
      </c>
      <c r="J243" s="16">
        <f t="shared" si="37"/>
        <v>859</v>
      </c>
      <c r="K243" s="16">
        <f>SUM(K235:K242)</f>
        <v>643</v>
      </c>
      <c r="L243" s="20"/>
    </row>
    <row r="244" spans="1:12" s="4" customFormat="1" ht="18.75" customHeight="1" x14ac:dyDescent="0.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2"/>
      <c r="L244" s="2"/>
    </row>
    <row r="245" spans="1:12" ht="23.25" customHeight="1" x14ac:dyDescent="0.35">
      <c r="A245" s="9" t="s">
        <v>20</v>
      </c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27"/>
    </row>
    <row r="246" spans="1:12" ht="24" customHeight="1" x14ac:dyDescent="0.35">
      <c r="A246" s="43" t="s">
        <v>16</v>
      </c>
      <c r="B246" s="43" t="s">
        <v>1</v>
      </c>
      <c r="C246" s="37" t="s">
        <v>21</v>
      </c>
      <c r="D246" s="38"/>
      <c r="E246" s="38"/>
      <c r="F246" s="38"/>
      <c r="G246" s="38"/>
      <c r="H246" s="38"/>
      <c r="I246" s="38"/>
      <c r="J246" s="54"/>
      <c r="K246" s="52" t="s">
        <v>22</v>
      </c>
      <c r="L246" s="35" t="s">
        <v>24</v>
      </c>
    </row>
    <row r="247" spans="1:12" ht="41.1" customHeight="1" x14ac:dyDescent="0.35">
      <c r="A247" s="44"/>
      <c r="B247" s="43"/>
      <c r="C247" s="30">
        <v>2553</v>
      </c>
      <c r="D247" s="30">
        <v>2554</v>
      </c>
      <c r="E247" s="31">
        <v>2555</v>
      </c>
      <c r="F247" s="31">
        <v>2556</v>
      </c>
      <c r="G247" s="31">
        <v>2557</v>
      </c>
      <c r="H247" s="31">
        <v>2558</v>
      </c>
      <c r="I247" s="31">
        <v>2559</v>
      </c>
      <c r="J247" s="29">
        <v>2560</v>
      </c>
      <c r="K247" s="53"/>
      <c r="L247" s="36"/>
    </row>
    <row r="248" spans="1:12" ht="19.5" customHeight="1" x14ac:dyDescent="0.35">
      <c r="A248" s="5">
        <v>2553</v>
      </c>
      <c r="B248" s="5">
        <f>9+44+44+33+25+117</f>
        <v>272</v>
      </c>
      <c r="C248" s="5"/>
      <c r="D248" s="6"/>
      <c r="E248" s="6"/>
      <c r="F248" s="25">
        <f>16+1</f>
        <v>17</v>
      </c>
      <c r="G248" s="6">
        <f>90+38</f>
        <v>128</v>
      </c>
      <c r="H248" s="6">
        <f>2+19</f>
        <v>21</v>
      </c>
      <c r="I248" s="6">
        <v>0</v>
      </c>
      <c r="J248" s="6">
        <v>0</v>
      </c>
      <c r="K248" s="10">
        <f>16+1</f>
        <v>17</v>
      </c>
      <c r="L248" s="19">
        <f>K248*100/B248</f>
        <v>6.25</v>
      </c>
    </row>
    <row r="249" spans="1:12" ht="19.5" customHeight="1" x14ac:dyDescent="0.35">
      <c r="A249" s="5">
        <v>2554</v>
      </c>
      <c r="B249" s="5">
        <f>55+51+55+57+122</f>
        <v>340</v>
      </c>
      <c r="C249" s="5"/>
      <c r="D249" s="6"/>
      <c r="E249" s="6"/>
      <c r="F249" s="6"/>
      <c r="G249" s="25">
        <v>109</v>
      </c>
      <c r="H249" s="6">
        <f>12+24</f>
        <v>36</v>
      </c>
      <c r="I249" s="6">
        <f>2+45</f>
        <v>47</v>
      </c>
      <c r="J249" s="6">
        <v>2</v>
      </c>
      <c r="K249" s="10">
        <v>109</v>
      </c>
      <c r="L249" s="19">
        <f t="shared" ref="L249:L251" si="38">K249*100/B249</f>
        <v>32.058823529411768</v>
      </c>
    </row>
    <row r="250" spans="1:12" ht="19.5" customHeight="1" x14ac:dyDescent="0.35">
      <c r="A250" s="5">
        <v>2555</v>
      </c>
      <c r="B250" s="5">
        <f>40+40+32+38+39+40+98</f>
        <v>327</v>
      </c>
      <c r="C250" s="5"/>
      <c r="D250" s="6"/>
      <c r="E250" s="6"/>
      <c r="F250" s="6"/>
      <c r="G250" s="6"/>
      <c r="H250" s="25">
        <f>40+3</f>
        <v>43</v>
      </c>
      <c r="I250" s="6">
        <f>123+35</f>
        <v>158</v>
      </c>
      <c r="J250" s="6">
        <v>16</v>
      </c>
      <c r="K250" s="10">
        <f>40+3</f>
        <v>43</v>
      </c>
      <c r="L250" s="19">
        <f t="shared" si="38"/>
        <v>13.149847094801224</v>
      </c>
    </row>
    <row r="251" spans="1:12" ht="19.5" customHeight="1" x14ac:dyDescent="0.35">
      <c r="A251" s="5">
        <v>2556</v>
      </c>
      <c r="B251" s="5">
        <f>44+41+43+47+43+43+97</f>
        <v>358</v>
      </c>
      <c r="C251" s="5"/>
      <c r="D251" s="6"/>
      <c r="E251" s="6"/>
      <c r="F251" s="6"/>
      <c r="G251" s="6"/>
      <c r="H251" s="6"/>
      <c r="I251" s="25">
        <f>40+7</f>
        <v>47</v>
      </c>
      <c r="J251" s="25">
        <v>124</v>
      </c>
      <c r="K251" s="10">
        <f>40+7</f>
        <v>47</v>
      </c>
      <c r="L251" s="19">
        <f t="shared" si="38"/>
        <v>13.128491620111731</v>
      </c>
    </row>
    <row r="252" spans="1:12" ht="19.5" customHeight="1" x14ac:dyDescent="0.35">
      <c r="A252" s="5">
        <v>2557</v>
      </c>
      <c r="B252" s="5">
        <f>41+39+39+30+25+85</f>
        <v>259</v>
      </c>
      <c r="C252" s="5"/>
      <c r="D252" s="6"/>
      <c r="E252" s="6"/>
      <c r="F252" s="6"/>
      <c r="G252" s="6"/>
      <c r="H252" s="6"/>
      <c r="I252" s="6"/>
      <c r="J252" s="6"/>
      <c r="K252" s="10"/>
      <c r="L252" s="19"/>
    </row>
    <row r="253" spans="1:12" ht="19.5" customHeight="1" x14ac:dyDescent="0.35">
      <c r="A253" s="5">
        <v>2558</v>
      </c>
      <c r="B253" s="5">
        <f>40+40+37+31+40+35+35</f>
        <v>258</v>
      </c>
      <c r="C253" s="5"/>
      <c r="D253" s="6"/>
      <c r="E253" s="6"/>
      <c r="F253" s="6"/>
      <c r="G253" s="6"/>
      <c r="H253" s="6"/>
      <c r="I253" s="6"/>
      <c r="J253" s="6"/>
      <c r="K253" s="10"/>
      <c r="L253" s="19"/>
    </row>
    <row r="254" spans="1:12" ht="19.5" customHeight="1" x14ac:dyDescent="0.35">
      <c r="A254" s="5">
        <v>2559</v>
      </c>
      <c r="B254" s="5">
        <f>42+44+43+70</f>
        <v>199</v>
      </c>
      <c r="C254" s="5"/>
      <c r="D254" s="6"/>
      <c r="E254" s="6"/>
      <c r="F254" s="6"/>
      <c r="G254" s="6"/>
      <c r="H254" s="6"/>
      <c r="I254" s="6"/>
      <c r="J254" s="6"/>
      <c r="K254" s="10"/>
      <c r="L254" s="19"/>
    </row>
    <row r="255" spans="1:12" ht="19.5" customHeight="1" x14ac:dyDescent="0.35">
      <c r="A255" s="5">
        <v>2560</v>
      </c>
      <c r="B255" s="5">
        <v>236</v>
      </c>
      <c r="C255" s="5"/>
      <c r="D255" s="6"/>
      <c r="E255" s="6"/>
      <c r="F255" s="6"/>
      <c r="G255" s="6"/>
      <c r="H255" s="6"/>
      <c r="I255" s="6"/>
      <c r="J255" s="6"/>
      <c r="K255" s="10"/>
      <c r="L255" s="19"/>
    </row>
    <row r="256" spans="1:12" ht="19.5" customHeight="1" x14ac:dyDescent="0.35">
      <c r="A256" s="17" t="s">
        <v>0</v>
      </c>
      <c r="B256" s="18">
        <f>SUM(B248:B255)</f>
        <v>2249</v>
      </c>
      <c r="C256" s="18"/>
      <c r="D256" s="17"/>
      <c r="E256" s="17"/>
      <c r="F256" s="17">
        <f>SUM(F248:F255)</f>
        <v>17</v>
      </c>
      <c r="G256" s="17">
        <f t="shared" ref="G256:K256" si="39">SUM(G248:G255)</f>
        <v>237</v>
      </c>
      <c r="H256" s="17">
        <f t="shared" si="39"/>
        <v>100</v>
      </c>
      <c r="I256" s="17">
        <f t="shared" si="39"/>
        <v>252</v>
      </c>
      <c r="J256" s="17">
        <f t="shared" si="39"/>
        <v>142</v>
      </c>
      <c r="K256" s="17">
        <f t="shared" si="39"/>
        <v>216</v>
      </c>
      <c r="L256" s="21"/>
    </row>
    <row r="257" spans="1:12" s="4" customFormat="1" ht="12" customHeight="1" x14ac:dyDescent="0.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2"/>
      <c r="L257" s="2"/>
    </row>
    <row r="258" spans="1:12" s="4" customFormat="1" ht="12" customHeight="1" x14ac:dyDescent="0.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2"/>
      <c r="L258" s="2"/>
    </row>
    <row r="259" spans="1:12" s="4" customFormat="1" ht="12" customHeight="1" x14ac:dyDescent="0.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2"/>
      <c r="L259" s="2"/>
    </row>
    <row r="260" spans="1:12" ht="23.25" x14ac:dyDescent="0.35">
      <c r="A260" s="47" t="s">
        <v>5</v>
      </c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47"/>
    </row>
    <row r="261" spans="1:12" ht="23.25" customHeight="1" x14ac:dyDescent="0.35">
      <c r="A261" s="9" t="s">
        <v>19</v>
      </c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27"/>
    </row>
    <row r="262" spans="1:12" ht="24" customHeight="1" x14ac:dyDescent="0.35">
      <c r="A262" s="50" t="s">
        <v>16</v>
      </c>
      <c r="B262" s="50" t="s">
        <v>1</v>
      </c>
      <c r="C262" s="39" t="s">
        <v>18</v>
      </c>
      <c r="D262" s="40"/>
      <c r="E262" s="40"/>
      <c r="F262" s="40"/>
      <c r="G262" s="40"/>
      <c r="H262" s="40"/>
      <c r="I262" s="40"/>
      <c r="J262" s="55"/>
      <c r="K262" s="41" t="s">
        <v>27</v>
      </c>
      <c r="L262" s="45" t="s">
        <v>28</v>
      </c>
    </row>
    <row r="263" spans="1:12" ht="41.1" customHeight="1" x14ac:dyDescent="0.35">
      <c r="A263" s="51"/>
      <c r="B263" s="50"/>
      <c r="C263" s="32">
        <v>2553</v>
      </c>
      <c r="D263" s="32">
        <v>2554</v>
      </c>
      <c r="E263" s="33">
        <v>2555</v>
      </c>
      <c r="F263" s="33">
        <v>2556</v>
      </c>
      <c r="G263" s="33">
        <v>2557</v>
      </c>
      <c r="H263" s="33">
        <v>2558</v>
      </c>
      <c r="I263" s="33">
        <v>2559</v>
      </c>
      <c r="J263" s="28">
        <v>2560</v>
      </c>
      <c r="K263" s="42"/>
      <c r="L263" s="46"/>
    </row>
    <row r="264" spans="1:12" ht="19.5" customHeight="1" x14ac:dyDescent="0.35">
      <c r="A264" s="5">
        <v>2553</v>
      </c>
      <c r="B264" s="5">
        <f>27+31+12</f>
        <v>70</v>
      </c>
      <c r="C264" s="5">
        <f>46+7</f>
        <v>53</v>
      </c>
      <c r="D264" s="6">
        <f>28+5</f>
        <v>33</v>
      </c>
      <c r="E264" s="6">
        <f>21+6</f>
        <v>27</v>
      </c>
      <c r="F264" s="25">
        <f>B264-K264</f>
        <v>21</v>
      </c>
      <c r="G264" s="6">
        <f>6+2</f>
        <v>8</v>
      </c>
      <c r="H264" s="6">
        <v>5</v>
      </c>
      <c r="I264" s="6">
        <v>3</v>
      </c>
      <c r="J264" s="6">
        <v>0</v>
      </c>
      <c r="K264" s="10">
        <v>49</v>
      </c>
      <c r="L264" s="19">
        <f>F264/B264*100</f>
        <v>30</v>
      </c>
    </row>
    <row r="265" spans="1:12" ht="19.5" customHeight="1" x14ac:dyDescent="0.35">
      <c r="A265" s="5">
        <v>2554</v>
      </c>
      <c r="B265" s="5">
        <f>26+32+27</f>
        <v>85</v>
      </c>
      <c r="C265" s="5"/>
      <c r="D265" s="6">
        <f>42+16</f>
        <v>58</v>
      </c>
      <c r="E265" s="6">
        <f>23+12</f>
        <v>35</v>
      </c>
      <c r="F265" s="6">
        <f>15+9</f>
        <v>24</v>
      </c>
      <c r="G265" s="25">
        <f>B265-K265</f>
        <v>23</v>
      </c>
      <c r="H265" s="6">
        <f>2+3</f>
        <v>5</v>
      </c>
      <c r="I265" s="6">
        <f>1+1</f>
        <v>2</v>
      </c>
      <c r="J265" s="6">
        <v>1</v>
      </c>
      <c r="K265" s="10">
        <v>62</v>
      </c>
      <c r="L265" s="19">
        <f>G265/B265*100</f>
        <v>27.058823529411764</v>
      </c>
    </row>
    <row r="266" spans="1:12" ht="19.5" customHeight="1" x14ac:dyDescent="0.35">
      <c r="A266" s="5">
        <v>2555</v>
      </c>
      <c r="B266" s="5">
        <f>38+33</f>
        <v>71</v>
      </c>
      <c r="C266" s="5"/>
      <c r="D266" s="6"/>
      <c r="E266" s="6">
        <v>66</v>
      </c>
      <c r="F266" s="6">
        <v>38</v>
      </c>
      <c r="G266" s="6">
        <v>32</v>
      </c>
      <c r="H266" s="25">
        <f>B266-K266</f>
        <v>28</v>
      </c>
      <c r="I266" s="6">
        <v>4</v>
      </c>
      <c r="J266" s="6">
        <v>0</v>
      </c>
      <c r="K266" s="10">
        <v>43</v>
      </c>
      <c r="L266" s="19">
        <f>H266/B266*100</f>
        <v>39.436619718309856</v>
      </c>
    </row>
    <row r="267" spans="1:12" ht="19.5" customHeight="1" x14ac:dyDescent="0.35">
      <c r="A267" s="5">
        <v>2556</v>
      </c>
      <c r="B267" s="5">
        <f>26+12</f>
        <v>38</v>
      </c>
      <c r="C267" s="5"/>
      <c r="D267" s="6"/>
      <c r="E267" s="6"/>
      <c r="F267" s="6">
        <f>23+12</f>
        <v>35</v>
      </c>
      <c r="G267" s="6">
        <f>17+6</f>
        <v>23</v>
      </c>
      <c r="H267" s="6">
        <f>13+3</f>
        <v>16</v>
      </c>
      <c r="I267" s="25">
        <f>B267-K267</f>
        <v>16</v>
      </c>
      <c r="J267" s="6">
        <v>3</v>
      </c>
      <c r="K267" s="10">
        <f>13+9</f>
        <v>22</v>
      </c>
      <c r="L267" s="19">
        <f>I267/B267*100</f>
        <v>42.105263157894733</v>
      </c>
    </row>
    <row r="268" spans="1:12" ht="19.5" customHeight="1" x14ac:dyDescent="0.35">
      <c r="A268" s="5">
        <v>2557</v>
      </c>
      <c r="B268" s="5">
        <f>34+30+20</f>
        <v>84</v>
      </c>
      <c r="C268" s="5"/>
      <c r="D268" s="6"/>
      <c r="E268" s="6"/>
      <c r="F268" s="6"/>
      <c r="G268" s="6">
        <f>46+20</f>
        <v>66</v>
      </c>
      <c r="H268" s="6">
        <f>39+8</f>
        <v>47</v>
      </c>
      <c r="I268" s="6">
        <f t="shared" ref="I268:I271" si="40">B268-K268</f>
        <v>33</v>
      </c>
      <c r="J268" s="25">
        <v>33</v>
      </c>
      <c r="K268" s="10">
        <v>51</v>
      </c>
      <c r="L268" s="19">
        <f>J268/B268*100</f>
        <v>39.285714285714285</v>
      </c>
    </row>
    <row r="269" spans="1:12" ht="19.5" customHeight="1" x14ac:dyDescent="0.35">
      <c r="A269" s="5">
        <v>2558</v>
      </c>
      <c r="B269" s="5">
        <f>40+34</f>
        <v>74</v>
      </c>
      <c r="C269" s="5"/>
      <c r="D269" s="6"/>
      <c r="E269" s="6"/>
      <c r="F269" s="6"/>
      <c r="G269" s="6"/>
      <c r="H269" s="6">
        <v>55</v>
      </c>
      <c r="I269" s="6">
        <f t="shared" si="40"/>
        <v>35</v>
      </c>
      <c r="J269" s="25">
        <v>35</v>
      </c>
      <c r="K269" s="10">
        <v>39</v>
      </c>
      <c r="L269" s="19">
        <f t="shared" ref="L269" si="41">J269/B269*100</f>
        <v>47.297297297297298</v>
      </c>
    </row>
    <row r="270" spans="1:12" ht="19.5" customHeight="1" x14ac:dyDescent="0.35">
      <c r="A270" s="5">
        <v>2559</v>
      </c>
      <c r="B270" s="5">
        <v>49</v>
      </c>
      <c r="C270" s="5"/>
      <c r="D270" s="6"/>
      <c r="E270" s="6"/>
      <c r="F270" s="6"/>
      <c r="G270" s="6"/>
      <c r="H270" s="6"/>
      <c r="I270" s="6">
        <f t="shared" si="40"/>
        <v>30</v>
      </c>
      <c r="J270" s="25">
        <v>30</v>
      </c>
      <c r="K270" s="10">
        <v>19</v>
      </c>
      <c r="L270" s="19">
        <f>J270/B270*100</f>
        <v>61.224489795918366</v>
      </c>
    </row>
    <row r="271" spans="1:12" ht="19.5" customHeight="1" x14ac:dyDescent="0.35">
      <c r="A271" s="5">
        <v>2560</v>
      </c>
      <c r="B271" s="5">
        <v>51</v>
      </c>
      <c r="C271" s="5"/>
      <c r="D271" s="6"/>
      <c r="E271" s="6"/>
      <c r="F271" s="6"/>
      <c r="G271" s="6"/>
      <c r="H271" s="6"/>
      <c r="I271" s="6">
        <f t="shared" si="40"/>
        <v>51</v>
      </c>
      <c r="J271" s="25">
        <v>51</v>
      </c>
      <c r="K271" s="10">
        <v>0</v>
      </c>
      <c r="L271" s="19">
        <f>J271/B271*100</f>
        <v>100</v>
      </c>
    </row>
    <row r="272" spans="1:12" ht="19.5" customHeight="1" x14ac:dyDescent="0.35">
      <c r="A272" s="7" t="s">
        <v>0</v>
      </c>
      <c r="B272" s="7">
        <f>SUM(B264:B271)</f>
        <v>522</v>
      </c>
      <c r="C272" s="7">
        <f t="shared" ref="C272:I272" si="42">SUM(C264:C271)</f>
        <v>53</v>
      </c>
      <c r="D272" s="7">
        <f t="shared" si="42"/>
        <v>91</v>
      </c>
      <c r="E272" s="7">
        <f t="shared" si="42"/>
        <v>128</v>
      </c>
      <c r="F272" s="7">
        <f t="shared" si="42"/>
        <v>118</v>
      </c>
      <c r="G272" s="7">
        <f t="shared" si="42"/>
        <v>152</v>
      </c>
      <c r="H272" s="7">
        <f t="shared" si="42"/>
        <v>156</v>
      </c>
      <c r="I272" s="7">
        <f t="shared" si="42"/>
        <v>174</v>
      </c>
      <c r="J272" s="7">
        <f>SUM(J264:J271)</f>
        <v>153</v>
      </c>
      <c r="K272" s="7">
        <f>SUM(K264:K271)</f>
        <v>285</v>
      </c>
      <c r="L272" s="20"/>
    </row>
    <row r="273" spans="1:12" s="12" customFormat="1" ht="25.5" customHeight="1" x14ac:dyDescent="0.35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</row>
    <row r="274" spans="1:12" ht="26.25" customHeight="1" x14ac:dyDescent="0.35">
      <c r="A274" s="9" t="s">
        <v>20</v>
      </c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27"/>
    </row>
    <row r="275" spans="1:12" ht="24" customHeight="1" x14ac:dyDescent="0.35">
      <c r="A275" s="43" t="s">
        <v>16</v>
      </c>
      <c r="B275" s="43" t="s">
        <v>1</v>
      </c>
      <c r="C275" s="37" t="s">
        <v>21</v>
      </c>
      <c r="D275" s="38"/>
      <c r="E275" s="38"/>
      <c r="F275" s="38"/>
      <c r="G275" s="38"/>
      <c r="H275" s="38"/>
      <c r="I275" s="38"/>
      <c r="J275" s="54"/>
      <c r="K275" s="52" t="s">
        <v>22</v>
      </c>
      <c r="L275" s="35" t="s">
        <v>24</v>
      </c>
    </row>
    <row r="276" spans="1:12" ht="41.1" customHeight="1" x14ac:dyDescent="0.35">
      <c r="A276" s="44"/>
      <c r="B276" s="43"/>
      <c r="C276" s="30">
        <v>2553</v>
      </c>
      <c r="D276" s="30">
        <v>2554</v>
      </c>
      <c r="E276" s="31">
        <v>2555</v>
      </c>
      <c r="F276" s="31">
        <v>2556</v>
      </c>
      <c r="G276" s="31">
        <v>2557</v>
      </c>
      <c r="H276" s="31">
        <v>2558</v>
      </c>
      <c r="I276" s="31">
        <v>2559</v>
      </c>
      <c r="J276" s="29">
        <v>2560</v>
      </c>
      <c r="K276" s="53"/>
      <c r="L276" s="36"/>
    </row>
    <row r="277" spans="1:12" ht="19.5" customHeight="1" x14ac:dyDescent="0.35">
      <c r="A277" s="5">
        <v>2553</v>
      </c>
      <c r="B277" s="5">
        <f>27+31+12</f>
        <v>70</v>
      </c>
      <c r="C277" s="5"/>
      <c r="D277" s="6"/>
      <c r="E277" s="6"/>
      <c r="F277" s="25">
        <v>0</v>
      </c>
      <c r="G277" s="6">
        <f>11+3</f>
        <v>14</v>
      </c>
      <c r="H277" s="6">
        <v>4</v>
      </c>
      <c r="I277" s="6">
        <v>2</v>
      </c>
      <c r="J277" s="6">
        <v>1</v>
      </c>
      <c r="K277" s="10">
        <v>0</v>
      </c>
      <c r="L277" s="19">
        <f>K277*100/B277</f>
        <v>0</v>
      </c>
    </row>
    <row r="278" spans="1:12" ht="19.5" customHeight="1" x14ac:dyDescent="0.35">
      <c r="A278" s="5">
        <v>2554</v>
      </c>
      <c r="B278" s="5">
        <f>26+32+27</f>
        <v>85</v>
      </c>
      <c r="C278" s="5"/>
      <c r="D278" s="6"/>
      <c r="E278" s="6"/>
      <c r="F278" s="6"/>
      <c r="G278" s="25">
        <f>5+1</f>
        <v>6</v>
      </c>
      <c r="H278" s="6">
        <f>7+4</f>
        <v>11</v>
      </c>
      <c r="I278" s="6">
        <f>1+2</f>
        <v>3</v>
      </c>
      <c r="J278" s="6">
        <v>2</v>
      </c>
      <c r="K278" s="10">
        <f>5+1</f>
        <v>6</v>
      </c>
      <c r="L278" s="19">
        <f t="shared" ref="L278:L280" si="43">K278*100/B278</f>
        <v>7.0588235294117645</v>
      </c>
    </row>
    <row r="279" spans="1:12" ht="19.5" customHeight="1" x14ac:dyDescent="0.35">
      <c r="A279" s="5">
        <v>2555</v>
      </c>
      <c r="B279" s="5">
        <f>38+33</f>
        <v>71</v>
      </c>
      <c r="C279" s="5"/>
      <c r="D279" s="6"/>
      <c r="E279" s="6"/>
      <c r="F279" s="6"/>
      <c r="G279" s="6"/>
      <c r="H279" s="25">
        <v>8</v>
      </c>
      <c r="I279" s="6">
        <v>18</v>
      </c>
      <c r="J279" s="6">
        <v>2</v>
      </c>
      <c r="K279" s="10">
        <v>8</v>
      </c>
      <c r="L279" s="19">
        <f t="shared" si="43"/>
        <v>11.267605633802816</v>
      </c>
    </row>
    <row r="280" spans="1:12" ht="19.5" customHeight="1" x14ac:dyDescent="0.35">
      <c r="A280" s="5">
        <v>2556</v>
      </c>
      <c r="B280" s="5">
        <f>26+12</f>
        <v>38</v>
      </c>
      <c r="C280" s="5"/>
      <c r="D280" s="6"/>
      <c r="E280" s="6"/>
      <c r="F280" s="6"/>
      <c r="G280" s="6"/>
      <c r="H280" s="6"/>
      <c r="I280" s="25">
        <v>6</v>
      </c>
      <c r="J280" s="25">
        <v>7</v>
      </c>
      <c r="K280" s="10">
        <v>6</v>
      </c>
      <c r="L280" s="19">
        <f t="shared" si="43"/>
        <v>15.789473684210526</v>
      </c>
    </row>
    <row r="281" spans="1:12" ht="19.5" customHeight="1" x14ac:dyDescent="0.35">
      <c r="A281" s="5">
        <v>2557</v>
      </c>
      <c r="B281" s="5">
        <f>34+30+20</f>
        <v>84</v>
      </c>
      <c r="C281" s="5"/>
      <c r="D281" s="6"/>
      <c r="E281" s="6"/>
      <c r="F281" s="6"/>
      <c r="G281" s="6"/>
      <c r="H281" s="6"/>
      <c r="I281" s="6"/>
      <c r="J281" s="6"/>
      <c r="K281" s="10"/>
      <c r="L281" s="19"/>
    </row>
    <row r="282" spans="1:12" ht="19.5" customHeight="1" x14ac:dyDescent="0.35">
      <c r="A282" s="5">
        <v>2558</v>
      </c>
      <c r="B282" s="5">
        <f>40+34</f>
        <v>74</v>
      </c>
      <c r="C282" s="5"/>
      <c r="D282" s="6"/>
      <c r="E282" s="6"/>
      <c r="F282" s="6"/>
      <c r="G282" s="6"/>
      <c r="H282" s="6"/>
      <c r="I282" s="6"/>
      <c r="J282" s="6"/>
      <c r="K282" s="10"/>
      <c r="L282" s="19"/>
    </row>
    <row r="283" spans="1:12" ht="19.5" customHeight="1" x14ac:dyDescent="0.35">
      <c r="A283" s="5">
        <v>2559</v>
      </c>
      <c r="B283" s="5">
        <v>49</v>
      </c>
      <c r="C283" s="5"/>
      <c r="D283" s="6"/>
      <c r="E283" s="6"/>
      <c r="F283" s="6"/>
      <c r="G283" s="6"/>
      <c r="H283" s="6"/>
      <c r="I283" s="6"/>
      <c r="J283" s="6"/>
      <c r="K283" s="10"/>
      <c r="L283" s="19"/>
    </row>
    <row r="284" spans="1:12" ht="19.5" customHeight="1" x14ac:dyDescent="0.35">
      <c r="A284" s="5">
        <v>2560</v>
      </c>
      <c r="B284" s="5">
        <v>51</v>
      </c>
      <c r="C284" s="5"/>
      <c r="D284" s="6"/>
      <c r="E284" s="6"/>
      <c r="F284" s="6"/>
      <c r="G284" s="6"/>
      <c r="H284" s="6"/>
      <c r="I284" s="6"/>
      <c r="J284" s="6"/>
      <c r="K284" s="10"/>
      <c r="L284" s="19"/>
    </row>
    <row r="285" spans="1:12" ht="19.5" customHeight="1" x14ac:dyDescent="0.35">
      <c r="A285" s="17" t="s">
        <v>0</v>
      </c>
      <c r="B285" s="17">
        <f>SUM(B277:B284)</f>
        <v>522</v>
      </c>
      <c r="C285" s="17"/>
      <c r="D285" s="17"/>
      <c r="E285" s="17"/>
      <c r="F285" s="17">
        <f>SUM(F277:F284)</f>
        <v>0</v>
      </c>
      <c r="G285" s="17">
        <f t="shared" ref="G285:K285" si="44">SUM(G277:G284)</f>
        <v>20</v>
      </c>
      <c r="H285" s="17">
        <f t="shared" si="44"/>
        <v>23</v>
      </c>
      <c r="I285" s="17">
        <f t="shared" si="44"/>
        <v>29</v>
      </c>
      <c r="J285" s="17">
        <f t="shared" si="44"/>
        <v>12</v>
      </c>
      <c r="K285" s="17">
        <f t="shared" si="44"/>
        <v>20</v>
      </c>
      <c r="L285" s="21"/>
    </row>
    <row r="286" spans="1:12" s="12" customFormat="1" ht="12" customHeight="1" x14ac:dyDescent="0.35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</row>
    <row r="287" spans="1:12" s="12" customFormat="1" ht="12" customHeight="1" x14ac:dyDescent="0.35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</row>
    <row r="288" spans="1:12" s="12" customFormat="1" ht="12" customHeight="1" x14ac:dyDescent="0.35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</row>
    <row r="289" spans="1:12" ht="23.25" x14ac:dyDescent="0.35">
      <c r="A289" s="47" t="s">
        <v>14</v>
      </c>
      <c r="B289" s="47"/>
      <c r="C289" s="47"/>
      <c r="D289" s="47"/>
      <c r="E289" s="47"/>
      <c r="F289" s="47"/>
      <c r="G289" s="47"/>
      <c r="H289" s="47"/>
      <c r="I289" s="47"/>
      <c r="J289" s="47"/>
      <c r="K289" s="47"/>
      <c r="L289" s="47"/>
    </row>
    <row r="290" spans="1:12" ht="23.25" customHeight="1" x14ac:dyDescent="0.35">
      <c r="A290" s="9" t="s">
        <v>19</v>
      </c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27"/>
    </row>
    <row r="291" spans="1:12" ht="24" customHeight="1" x14ac:dyDescent="0.35">
      <c r="A291" s="50" t="s">
        <v>16</v>
      </c>
      <c r="B291" s="50" t="s">
        <v>1</v>
      </c>
      <c r="C291" s="39" t="s">
        <v>18</v>
      </c>
      <c r="D291" s="40"/>
      <c r="E291" s="40"/>
      <c r="F291" s="40"/>
      <c r="G291" s="40"/>
      <c r="H291" s="40"/>
      <c r="I291" s="40"/>
      <c r="J291" s="55"/>
      <c r="K291" s="41" t="s">
        <v>27</v>
      </c>
      <c r="L291" s="45" t="s">
        <v>28</v>
      </c>
    </row>
    <row r="292" spans="1:12" ht="41.1" customHeight="1" x14ac:dyDescent="0.35">
      <c r="A292" s="51"/>
      <c r="B292" s="50"/>
      <c r="C292" s="32">
        <v>2553</v>
      </c>
      <c r="D292" s="32">
        <v>2554</v>
      </c>
      <c r="E292" s="33">
        <v>2555</v>
      </c>
      <c r="F292" s="33">
        <v>2556</v>
      </c>
      <c r="G292" s="33">
        <v>2557</v>
      </c>
      <c r="H292" s="33">
        <v>2558</v>
      </c>
      <c r="I292" s="33">
        <v>2559</v>
      </c>
      <c r="J292" s="28">
        <v>2560</v>
      </c>
      <c r="K292" s="42"/>
      <c r="L292" s="46"/>
    </row>
    <row r="293" spans="1:12" ht="19.5" customHeight="1" x14ac:dyDescent="0.35">
      <c r="A293" s="5">
        <v>2553</v>
      </c>
      <c r="B293" s="5">
        <v>34</v>
      </c>
      <c r="C293" s="5">
        <v>22</v>
      </c>
      <c r="D293" s="6">
        <v>23</v>
      </c>
      <c r="E293" s="6">
        <v>21</v>
      </c>
      <c r="F293" s="25">
        <f>B293-K293</f>
        <v>19</v>
      </c>
      <c r="G293" s="6">
        <v>6</v>
      </c>
      <c r="H293" s="6">
        <v>2</v>
      </c>
      <c r="I293" s="6">
        <v>0</v>
      </c>
      <c r="J293" s="6">
        <v>0</v>
      </c>
      <c r="K293" s="10">
        <v>15</v>
      </c>
      <c r="L293" s="19">
        <f>F293/B293*100</f>
        <v>55.882352941176471</v>
      </c>
    </row>
    <row r="294" spans="1:12" ht="19.5" customHeight="1" x14ac:dyDescent="0.35">
      <c r="A294" s="5">
        <v>2554</v>
      </c>
      <c r="B294" s="5">
        <v>55</v>
      </c>
      <c r="C294" s="5"/>
      <c r="D294" s="6">
        <v>43</v>
      </c>
      <c r="E294" s="6">
        <v>34</v>
      </c>
      <c r="F294" s="6">
        <v>33</v>
      </c>
      <c r="G294" s="25">
        <f>B294-K294</f>
        <v>30</v>
      </c>
      <c r="H294" s="6">
        <v>4</v>
      </c>
      <c r="I294" s="6">
        <v>2</v>
      </c>
      <c r="J294" s="6">
        <v>0</v>
      </c>
      <c r="K294" s="10">
        <v>25</v>
      </c>
      <c r="L294" s="19">
        <f>G294/B294*100</f>
        <v>54.54545454545454</v>
      </c>
    </row>
    <row r="295" spans="1:12" ht="19.5" customHeight="1" x14ac:dyDescent="0.35">
      <c r="A295" s="5">
        <v>2555</v>
      </c>
      <c r="B295" s="5"/>
      <c r="C295" s="5"/>
      <c r="D295" s="6"/>
      <c r="E295" s="6"/>
      <c r="F295" s="6"/>
      <c r="G295" s="6"/>
      <c r="H295" s="6"/>
      <c r="I295" s="6"/>
      <c r="J295" s="6"/>
      <c r="K295" s="10"/>
      <c r="L295" s="19"/>
    </row>
    <row r="296" spans="1:12" ht="19.5" customHeight="1" x14ac:dyDescent="0.35">
      <c r="A296" s="5">
        <v>2556</v>
      </c>
      <c r="B296" s="5"/>
      <c r="C296" s="5"/>
      <c r="D296" s="6"/>
      <c r="E296" s="6"/>
      <c r="F296" s="6"/>
      <c r="G296" s="6"/>
      <c r="H296" s="6"/>
      <c r="I296" s="6"/>
      <c r="J296" s="6"/>
      <c r="K296" s="10"/>
      <c r="L296" s="19"/>
    </row>
    <row r="297" spans="1:12" ht="19.5" customHeight="1" x14ac:dyDescent="0.35">
      <c r="A297" s="5">
        <v>2557</v>
      </c>
      <c r="B297" s="5"/>
      <c r="C297" s="5"/>
      <c r="D297" s="6"/>
      <c r="E297" s="6"/>
      <c r="F297" s="6"/>
      <c r="G297" s="6"/>
      <c r="H297" s="6"/>
      <c r="I297" s="6"/>
      <c r="J297" s="6"/>
      <c r="K297" s="10"/>
      <c r="L297" s="19"/>
    </row>
    <row r="298" spans="1:12" ht="19.5" customHeight="1" x14ac:dyDescent="0.35">
      <c r="A298" s="5">
        <v>2558</v>
      </c>
      <c r="B298" s="5"/>
      <c r="C298" s="5"/>
      <c r="D298" s="6"/>
      <c r="E298" s="6"/>
      <c r="F298" s="6"/>
      <c r="G298" s="6"/>
      <c r="H298" s="6"/>
      <c r="I298" s="6"/>
      <c r="J298" s="6"/>
      <c r="K298" s="10"/>
      <c r="L298" s="19"/>
    </row>
    <row r="299" spans="1:12" ht="19.5" customHeight="1" x14ac:dyDescent="0.35">
      <c r="A299" s="5">
        <v>2559</v>
      </c>
      <c r="B299" s="5"/>
      <c r="C299" s="5"/>
      <c r="D299" s="6"/>
      <c r="E299" s="6"/>
      <c r="F299" s="6"/>
      <c r="G299" s="6"/>
      <c r="H299" s="6"/>
      <c r="I299" s="6"/>
      <c r="J299" s="6"/>
      <c r="K299" s="10"/>
      <c r="L299" s="19"/>
    </row>
    <row r="300" spans="1:12" ht="19.5" customHeight="1" x14ac:dyDescent="0.35">
      <c r="A300" s="5">
        <v>2560</v>
      </c>
      <c r="B300" s="5"/>
      <c r="C300" s="5"/>
      <c r="D300" s="6"/>
      <c r="E300" s="6"/>
      <c r="F300" s="6"/>
      <c r="G300" s="6"/>
      <c r="H300" s="6"/>
      <c r="I300" s="6"/>
      <c r="J300" s="6"/>
      <c r="K300" s="10"/>
      <c r="L300" s="19"/>
    </row>
    <row r="301" spans="1:12" ht="19.5" customHeight="1" x14ac:dyDescent="0.35">
      <c r="A301" s="7" t="s">
        <v>0</v>
      </c>
      <c r="B301" s="7">
        <f>SUM(B293:B300)</f>
        <v>89</v>
      </c>
      <c r="C301" s="7">
        <f t="shared" ref="C301:K301" si="45">SUM(C293:C300)</f>
        <v>22</v>
      </c>
      <c r="D301" s="7">
        <f t="shared" si="45"/>
        <v>66</v>
      </c>
      <c r="E301" s="7">
        <f t="shared" si="45"/>
        <v>55</v>
      </c>
      <c r="F301" s="7">
        <f t="shared" si="45"/>
        <v>52</v>
      </c>
      <c r="G301" s="7">
        <f t="shared" si="45"/>
        <v>36</v>
      </c>
      <c r="H301" s="7">
        <f t="shared" si="45"/>
        <v>6</v>
      </c>
      <c r="I301" s="7">
        <f t="shared" si="45"/>
        <v>2</v>
      </c>
      <c r="J301" s="7">
        <f t="shared" si="45"/>
        <v>0</v>
      </c>
      <c r="K301" s="7">
        <f t="shared" si="45"/>
        <v>40</v>
      </c>
      <c r="L301" s="20"/>
    </row>
    <row r="302" spans="1:12" s="12" customFormat="1" ht="20.25" customHeight="1" x14ac:dyDescent="0.35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</row>
    <row r="303" spans="1:12" ht="23.25" customHeight="1" x14ac:dyDescent="0.35">
      <c r="A303" s="9" t="s">
        <v>20</v>
      </c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27"/>
    </row>
    <row r="304" spans="1:12" ht="24" customHeight="1" x14ac:dyDescent="0.35">
      <c r="A304" s="43" t="s">
        <v>16</v>
      </c>
      <c r="B304" s="43" t="s">
        <v>1</v>
      </c>
      <c r="C304" s="37" t="s">
        <v>21</v>
      </c>
      <c r="D304" s="38"/>
      <c r="E304" s="38"/>
      <c r="F304" s="38"/>
      <c r="G304" s="38"/>
      <c r="H304" s="38"/>
      <c r="I304" s="38"/>
      <c r="J304" s="54"/>
      <c r="K304" s="52" t="s">
        <v>22</v>
      </c>
      <c r="L304" s="35" t="s">
        <v>24</v>
      </c>
    </row>
    <row r="305" spans="1:12" ht="41.1" customHeight="1" x14ac:dyDescent="0.35">
      <c r="A305" s="44"/>
      <c r="B305" s="43"/>
      <c r="C305" s="30">
        <v>2553</v>
      </c>
      <c r="D305" s="30">
        <v>2554</v>
      </c>
      <c r="E305" s="31">
        <v>2555</v>
      </c>
      <c r="F305" s="31">
        <v>2556</v>
      </c>
      <c r="G305" s="31">
        <v>2557</v>
      </c>
      <c r="H305" s="31">
        <v>2558</v>
      </c>
      <c r="I305" s="31">
        <v>2559</v>
      </c>
      <c r="J305" s="29">
        <v>2560</v>
      </c>
      <c r="K305" s="53"/>
      <c r="L305" s="36"/>
    </row>
    <row r="306" spans="1:12" ht="19.5" customHeight="1" x14ac:dyDescent="0.35">
      <c r="A306" s="5">
        <v>2553</v>
      </c>
      <c r="B306" s="5">
        <v>34</v>
      </c>
      <c r="C306" s="5"/>
      <c r="D306" s="6"/>
      <c r="E306" s="6"/>
      <c r="F306" s="25">
        <v>11</v>
      </c>
      <c r="G306" s="6">
        <v>5</v>
      </c>
      <c r="H306" s="6">
        <v>3</v>
      </c>
      <c r="I306" s="6">
        <v>0</v>
      </c>
      <c r="J306" s="6">
        <v>0</v>
      </c>
      <c r="K306" s="10">
        <v>11</v>
      </c>
      <c r="L306" s="19">
        <f>K306*100/B306</f>
        <v>32.352941176470587</v>
      </c>
    </row>
    <row r="307" spans="1:12" ht="19.5" customHeight="1" x14ac:dyDescent="0.35">
      <c r="A307" s="5">
        <v>2554</v>
      </c>
      <c r="B307" s="5">
        <v>55</v>
      </c>
      <c r="C307" s="5"/>
      <c r="D307" s="6"/>
      <c r="E307" s="6"/>
      <c r="F307" s="6"/>
      <c r="G307" s="25">
        <v>19</v>
      </c>
      <c r="H307" s="6">
        <v>8</v>
      </c>
      <c r="I307" s="6">
        <v>1</v>
      </c>
      <c r="J307" s="6">
        <v>2</v>
      </c>
      <c r="K307" s="10">
        <v>19</v>
      </c>
      <c r="L307" s="19">
        <f t="shared" ref="L307" si="46">K307*100/B307</f>
        <v>34.545454545454547</v>
      </c>
    </row>
    <row r="308" spans="1:12" ht="19.5" customHeight="1" x14ac:dyDescent="0.35">
      <c r="A308" s="5">
        <v>2555</v>
      </c>
      <c r="B308" s="5"/>
      <c r="C308" s="5"/>
      <c r="D308" s="6"/>
      <c r="E308" s="6"/>
      <c r="F308" s="6"/>
      <c r="G308" s="6"/>
      <c r="H308" s="6"/>
      <c r="I308" s="6"/>
      <c r="J308" s="6"/>
      <c r="K308" s="10"/>
      <c r="L308" s="19"/>
    </row>
    <row r="309" spans="1:12" ht="19.5" customHeight="1" x14ac:dyDescent="0.35">
      <c r="A309" s="5">
        <v>2556</v>
      </c>
      <c r="B309" s="5"/>
      <c r="C309" s="5"/>
      <c r="D309" s="6"/>
      <c r="E309" s="6"/>
      <c r="F309" s="6"/>
      <c r="G309" s="6"/>
      <c r="H309" s="6"/>
      <c r="I309" s="6"/>
      <c r="J309" s="6"/>
      <c r="K309" s="10"/>
      <c r="L309" s="19"/>
    </row>
    <row r="310" spans="1:12" ht="19.5" customHeight="1" x14ac:dyDescent="0.35">
      <c r="A310" s="5">
        <v>2557</v>
      </c>
      <c r="B310" s="5"/>
      <c r="C310" s="5"/>
      <c r="D310" s="6"/>
      <c r="E310" s="6"/>
      <c r="F310" s="6"/>
      <c r="G310" s="6"/>
      <c r="H310" s="6"/>
      <c r="I310" s="6"/>
      <c r="J310" s="6"/>
      <c r="K310" s="10"/>
      <c r="L310" s="19"/>
    </row>
    <row r="311" spans="1:12" ht="19.5" customHeight="1" x14ac:dyDescent="0.35">
      <c r="A311" s="5">
        <v>2558</v>
      </c>
      <c r="B311" s="5"/>
      <c r="C311" s="5"/>
      <c r="D311" s="6"/>
      <c r="E311" s="6"/>
      <c r="F311" s="6"/>
      <c r="G311" s="6"/>
      <c r="H311" s="6"/>
      <c r="I311" s="6"/>
      <c r="J311" s="6"/>
      <c r="K311" s="10"/>
      <c r="L311" s="19"/>
    </row>
    <row r="312" spans="1:12" ht="19.5" customHeight="1" x14ac:dyDescent="0.35">
      <c r="A312" s="5">
        <v>2559</v>
      </c>
      <c r="B312" s="5"/>
      <c r="C312" s="5"/>
      <c r="D312" s="6"/>
      <c r="E312" s="6"/>
      <c r="F312" s="6"/>
      <c r="G312" s="6"/>
      <c r="H312" s="6"/>
      <c r="I312" s="6"/>
      <c r="J312" s="6"/>
      <c r="K312" s="10"/>
      <c r="L312" s="19"/>
    </row>
    <row r="313" spans="1:12" ht="19.5" customHeight="1" x14ac:dyDescent="0.35">
      <c r="A313" s="5">
        <v>2560</v>
      </c>
      <c r="B313" s="5"/>
      <c r="C313" s="5"/>
      <c r="D313" s="6"/>
      <c r="E313" s="6"/>
      <c r="F313" s="6"/>
      <c r="G313" s="6"/>
      <c r="H313" s="6"/>
      <c r="I313" s="6"/>
      <c r="J313" s="6"/>
      <c r="K313" s="10"/>
      <c r="L313" s="19"/>
    </row>
    <row r="314" spans="1:12" ht="19.5" customHeight="1" x14ac:dyDescent="0.35">
      <c r="A314" s="17" t="s">
        <v>0</v>
      </c>
      <c r="B314" s="17">
        <f>SUM(B306:B313)</f>
        <v>89</v>
      </c>
      <c r="C314" s="17"/>
      <c r="D314" s="17"/>
      <c r="E314" s="17"/>
      <c r="F314" s="17">
        <f t="shared" ref="F314:K314" si="47">SUM(F306:F313)</f>
        <v>11</v>
      </c>
      <c r="G314" s="17">
        <f t="shared" si="47"/>
        <v>24</v>
      </c>
      <c r="H314" s="17">
        <f t="shared" si="47"/>
        <v>11</v>
      </c>
      <c r="I314" s="17">
        <f t="shared" si="47"/>
        <v>1</v>
      </c>
      <c r="J314" s="17">
        <f t="shared" si="47"/>
        <v>2</v>
      </c>
      <c r="K314" s="17">
        <f t="shared" si="47"/>
        <v>30</v>
      </c>
      <c r="L314" s="21"/>
    </row>
    <row r="315" spans="1:12" s="12" customFormat="1" ht="19.5" customHeight="1" x14ac:dyDescent="0.35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</row>
    <row r="316" spans="1:12" s="12" customFormat="1" ht="19.5" customHeight="1" x14ac:dyDescent="0.35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</row>
    <row r="317" spans="1:12" ht="23.25" x14ac:dyDescent="0.35">
      <c r="A317" s="47" t="s">
        <v>3</v>
      </c>
      <c r="B317" s="47"/>
      <c r="C317" s="47"/>
      <c r="D317" s="47"/>
      <c r="E317" s="47"/>
      <c r="F317" s="47"/>
      <c r="G317" s="47"/>
      <c r="H317" s="47"/>
      <c r="I317" s="47"/>
      <c r="J317" s="47"/>
      <c r="K317" s="47"/>
      <c r="L317" s="47"/>
    </row>
    <row r="318" spans="1:12" ht="23.25" customHeight="1" x14ac:dyDescent="0.35">
      <c r="A318" s="9" t="s">
        <v>19</v>
      </c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27"/>
    </row>
    <row r="319" spans="1:12" ht="24" customHeight="1" x14ac:dyDescent="0.35">
      <c r="A319" s="50" t="s">
        <v>16</v>
      </c>
      <c r="B319" s="50" t="s">
        <v>1</v>
      </c>
      <c r="C319" s="39" t="s">
        <v>18</v>
      </c>
      <c r="D319" s="40"/>
      <c r="E319" s="40"/>
      <c r="F319" s="40"/>
      <c r="G319" s="40"/>
      <c r="H319" s="40"/>
      <c r="I319" s="40"/>
      <c r="J319" s="55"/>
      <c r="K319" s="41" t="s">
        <v>27</v>
      </c>
      <c r="L319" s="45" t="s">
        <v>28</v>
      </c>
    </row>
    <row r="320" spans="1:12" ht="41.1" customHeight="1" x14ac:dyDescent="0.35">
      <c r="A320" s="51"/>
      <c r="B320" s="50"/>
      <c r="C320" s="32">
        <v>2553</v>
      </c>
      <c r="D320" s="32">
        <v>2554</v>
      </c>
      <c r="E320" s="33">
        <v>2555</v>
      </c>
      <c r="F320" s="33">
        <v>2556</v>
      </c>
      <c r="G320" s="33">
        <v>2557</v>
      </c>
      <c r="H320" s="33">
        <v>2558</v>
      </c>
      <c r="I320" s="33">
        <v>2559</v>
      </c>
      <c r="J320" s="28">
        <v>2560</v>
      </c>
      <c r="K320" s="42"/>
      <c r="L320" s="46"/>
    </row>
    <row r="321" spans="1:12" ht="19.5" customHeight="1" x14ac:dyDescent="0.35">
      <c r="A321" s="5">
        <v>2553</v>
      </c>
      <c r="B321" s="5"/>
      <c r="C321" s="5"/>
      <c r="D321" s="6"/>
      <c r="E321" s="6"/>
      <c r="F321" s="6"/>
      <c r="G321" s="6"/>
      <c r="H321" s="6"/>
      <c r="I321" s="6"/>
      <c r="J321" s="6"/>
      <c r="K321" s="10"/>
      <c r="L321" s="19"/>
    </row>
    <row r="322" spans="1:12" ht="19.5" customHeight="1" x14ac:dyDescent="0.35">
      <c r="A322" s="5">
        <v>2554</v>
      </c>
      <c r="B322" s="5"/>
      <c r="C322" s="5"/>
      <c r="D322" s="6"/>
      <c r="E322" s="6"/>
      <c r="F322" s="6"/>
      <c r="G322" s="6"/>
      <c r="H322" s="6"/>
      <c r="I322" s="6"/>
      <c r="J322" s="6"/>
      <c r="K322" s="10"/>
      <c r="L322" s="19"/>
    </row>
    <row r="323" spans="1:12" ht="19.5" customHeight="1" x14ac:dyDescent="0.35">
      <c r="A323" s="5">
        <v>2555</v>
      </c>
      <c r="B323" s="5">
        <v>31</v>
      </c>
      <c r="C323" s="5"/>
      <c r="D323" s="6"/>
      <c r="E323" s="6">
        <v>28</v>
      </c>
      <c r="F323" s="6">
        <v>22</v>
      </c>
      <c r="G323" s="6">
        <v>24</v>
      </c>
      <c r="H323" s="25">
        <f>B323-K323</f>
        <v>20</v>
      </c>
      <c r="I323" s="6">
        <v>1</v>
      </c>
      <c r="J323" s="6">
        <v>0</v>
      </c>
      <c r="K323" s="10">
        <v>11</v>
      </c>
      <c r="L323" s="19">
        <f>H323/B323*100</f>
        <v>64.516129032258064</v>
      </c>
    </row>
    <row r="324" spans="1:12" ht="19.5" customHeight="1" x14ac:dyDescent="0.35">
      <c r="A324" s="5">
        <v>2556</v>
      </c>
      <c r="B324" s="5">
        <v>40</v>
      </c>
      <c r="C324" s="5"/>
      <c r="D324" s="6"/>
      <c r="E324" s="6"/>
      <c r="F324" s="6">
        <v>35</v>
      </c>
      <c r="G324" s="6">
        <v>31</v>
      </c>
      <c r="H324" s="6">
        <v>29</v>
      </c>
      <c r="I324" s="25">
        <f>B324-K324</f>
        <v>27</v>
      </c>
      <c r="J324" s="6">
        <v>5</v>
      </c>
      <c r="K324" s="10">
        <v>13</v>
      </c>
      <c r="L324" s="19">
        <f>I324/B324*100</f>
        <v>67.5</v>
      </c>
    </row>
    <row r="325" spans="1:12" ht="19.5" customHeight="1" x14ac:dyDescent="0.35">
      <c r="A325" s="5">
        <v>2557</v>
      </c>
      <c r="B325" s="5">
        <v>14</v>
      </c>
      <c r="C325" s="5"/>
      <c r="D325" s="6"/>
      <c r="E325" s="6"/>
      <c r="F325" s="6"/>
      <c r="G325" s="6">
        <v>10</v>
      </c>
      <c r="H325" s="6">
        <v>9</v>
      </c>
      <c r="I325" s="6">
        <f t="shared" ref="I325:I328" si="48">B325-K325</f>
        <v>7</v>
      </c>
      <c r="J325" s="25">
        <v>7</v>
      </c>
      <c r="K325" s="10">
        <v>7</v>
      </c>
      <c r="L325" s="19">
        <f>J325/B325*100</f>
        <v>50</v>
      </c>
    </row>
    <row r="326" spans="1:12" ht="19.5" customHeight="1" x14ac:dyDescent="0.35">
      <c r="A326" s="5">
        <v>2558</v>
      </c>
      <c r="B326" s="5">
        <v>30</v>
      </c>
      <c r="C326" s="5"/>
      <c r="D326" s="6"/>
      <c r="E326" s="6"/>
      <c r="F326" s="6"/>
      <c r="G326" s="6"/>
      <c r="H326" s="6">
        <v>26</v>
      </c>
      <c r="I326" s="6">
        <f t="shared" si="48"/>
        <v>22</v>
      </c>
      <c r="J326" s="25">
        <v>22</v>
      </c>
      <c r="K326" s="10">
        <v>8</v>
      </c>
      <c r="L326" s="19">
        <f t="shared" ref="L326:L328" si="49">J326/B326*100</f>
        <v>73.333333333333329</v>
      </c>
    </row>
    <row r="327" spans="1:12" ht="19.5" customHeight="1" x14ac:dyDescent="0.35">
      <c r="A327" s="5">
        <v>2559</v>
      </c>
      <c r="B327" s="5">
        <v>17</v>
      </c>
      <c r="C327" s="5"/>
      <c r="D327" s="6"/>
      <c r="E327" s="6"/>
      <c r="F327" s="6"/>
      <c r="G327" s="6"/>
      <c r="H327" s="6"/>
      <c r="I327" s="6">
        <f t="shared" si="48"/>
        <v>11</v>
      </c>
      <c r="J327" s="25">
        <v>11</v>
      </c>
      <c r="K327" s="10">
        <v>6</v>
      </c>
      <c r="L327" s="19">
        <f t="shared" si="49"/>
        <v>64.705882352941174</v>
      </c>
    </row>
    <row r="328" spans="1:12" ht="19.5" customHeight="1" x14ac:dyDescent="0.35">
      <c r="A328" s="5">
        <v>2560</v>
      </c>
      <c r="B328" s="5">
        <v>15</v>
      </c>
      <c r="C328" s="5"/>
      <c r="D328" s="6"/>
      <c r="E328" s="6"/>
      <c r="F328" s="6"/>
      <c r="G328" s="6"/>
      <c r="H328" s="6"/>
      <c r="I328" s="6">
        <f t="shared" si="48"/>
        <v>15</v>
      </c>
      <c r="J328" s="25">
        <v>15</v>
      </c>
      <c r="K328" s="10">
        <v>0</v>
      </c>
      <c r="L328" s="19">
        <f t="shared" si="49"/>
        <v>100</v>
      </c>
    </row>
    <row r="329" spans="1:12" ht="19.5" customHeight="1" x14ac:dyDescent="0.35">
      <c r="A329" s="7" t="s">
        <v>0</v>
      </c>
      <c r="B329" s="7">
        <f>SUM(B321:B328)</f>
        <v>147</v>
      </c>
      <c r="C329" s="7"/>
      <c r="D329" s="7"/>
      <c r="E329" s="7">
        <f>SUM(E321:E328)</f>
        <v>28</v>
      </c>
      <c r="F329" s="7">
        <f t="shared" ref="F329:K329" si="50">SUM(F321:F328)</f>
        <v>57</v>
      </c>
      <c r="G329" s="7">
        <f t="shared" si="50"/>
        <v>65</v>
      </c>
      <c r="H329" s="7">
        <f t="shared" si="50"/>
        <v>84</v>
      </c>
      <c r="I329" s="7">
        <f t="shared" si="50"/>
        <v>83</v>
      </c>
      <c r="J329" s="7">
        <f t="shared" si="50"/>
        <v>60</v>
      </c>
      <c r="K329" s="7">
        <f t="shared" si="50"/>
        <v>45</v>
      </c>
      <c r="L329" s="20"/>
    </row>
    <row r="330" spans="1:12" s="12" customFormat="1" ht="19.5" customHeight="1" x14ac:dyDescent="0.35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</row>
    <row r="331" spans="1:12" ht="23.25" customHeight="1" x14ac:dyDescent="0.35">
      <c r="A331" s="9" t="s">
        <v>20</v>
      </c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27"/>
    </row>
    <row r="332" spans="1:12" ht="24" customHeight="1" x14ac:dyDescent="0.35">
      <c r="A332" s="43" t="s">
        <v>16</v>
      </c>
      <c r="B332" s="43" t="s">
        <v>1</v>
      </c>
      <c r="C332" s="37" t="s">
        <v>21</v>
      </c>
      <c r="D332" s="38"/>
      <c r="E332" s="38"/>
      <c r="F332" s="38"/>
      <c r="G332" s="38"/>
      <c r="H332" s="38"/>
      <c r="I332" s="38"/>
      <c r="J332" s="54"/>
      <c r="K332" s="52" t="s">
        <v>22</v>
      </c>
      <c r="L332" s="35" t="s">
        <v>24</v>
      </c>
    </row>
    <row r="333" spans="1:12" ht="41.1" customHeight="1" x14ac:dyDescent="0.35">
      <c r="A333" s="44"/>
      <c r="B333" s="43"/>
      <c r="C333" s="30">
        <v>2553</v>
      </c>
      <c r="D333" s="30">
        <v>2554</v>
      </c>
      <c r="E333" s="31">
        <v>2555</v>
      </c>
      <c r="F333" s="31">
        <v>2556</v>
      </c>
      <c r="G333" s="31">
        <v>2557</v>
      </c>
      <c r="H333" s="31">
        <v>2558</v>
      </c>
      <c r="I333" s="31">
        <v>2559</v>
      </c>
      <c r="J333" s="29">
        <v>2560</v>
      </c>
      <c r="K333" s="53"/>
      <c r="L333" s="36"/>
    </row>
    <row r="334" spans="1:12" ht="19.5" customHeight="1" x14ac:dyDescent="0.35">
      <c r="A334" s="5">
        <v>2553</v>
      </c>
      <c r="B334" s="5"/>
      <c r="C334" s="5"/>
      <c r="D334" s="6"/>
      <c r="E334" s="6"/>
      <c r="F334" s="6"/>
      <c r="G334" s="6"/>
      <c r="H334" s="6"/>
      <c r="I334" s="6"/>
      <c r="J334" s="6"/>
      <c r="K334" s="10"/>
      <c r="L334" s="19"/>
    </row>
    <row r="335" spans="1:12" ht="19.5" customHeight="1" x14ac:dyDescent="0.35">
      <c r="A335" s="5">
        <v>2554</v>
      </c>
      <c r="B335" s="5"/>
      <c r="C335" s="5"/>
      <c r="D335" s="6"/>
      <c r="E335" s="6"/>
      <c r="F335" s="6"/>
      <c r="G335" s="6"/>
      <c r="H335" s="6"/>
      <c r="I335" s="6"/>
      <c r="J335" s="6"/>
      <c r="K335" s="10"/>
      <c r="L335" s="19"/>
    </row>
    <row r="336" spans="1:12" ht="19.5" customHeight="1" x14ac:dyDescent="0.35">
      <c r="A336" s="5">
        <v>2555</v>
      </c>
      <c r="B336" s="5">
        <v>31</v>
      </c>
      <c r="C336" s="5"/>
      <c r="D336" s="6"/>
      <c r="E336" s="6"/>
      <c r="F336" s="6"/>
      <c r="G336" s="6"/>
      <c r="H336" s="25">
        <v>14</v>
      </c>
      <c r="I336" s="6">
        <v>6</v>
      </c>
      <c r="J336" s="6">
        <v>0</v>
      </c>
      <c r="K336" s="10">
        <v>14</v>
      </c>
      <c r="L336" s="19">
        <f t="shared" ref="L336:L337" si="51">K336*100/B336</f>
        <v>45.161290322580648</v>
      </c>
    </row>
    <row r="337" spans="1:12" ht="19.5" customHeight="1" x14ac:dyDescent="0.35">
      <c r="A337" s="5">
        <v>2556</v>
      </c>
      <c r="B337" s="5">
        <v>40</v>
      </c>
      <c r="C337" s="5"/>
      <c r="D337" s="6"/>
      <c r="E337" s="6"/>
      <c r="F337" s="6"/>
      <c r="G337" s="6"/>
      <c r="H337" s="6"/>
      <c r="I337" s="25">
        <v>22</v>
      </c>
      <c r="J337" s="25">
        <v>0</v>
      </c>
      <c r="K337" s="10">
        <v>22</v>
      </c>
      <c r="L337" s="19">
        <f t="shared" si="51"/>
        <v>55</v>
      </c>
    </row>
    <row r="338" spans="1:12" ht="19.5" customHeight="1" x14ac:dyDescent="0.35">
      <c r="A338" s="5">
        <v>2557</v>
      </c>
      <c r="B338" s="5">
        <v>14</v>
      </c>
      <c r="C338" s="5"/>
      <c r="D338" s="6"/>
      <c r="E338" s="6"/>
      <c r="F338" s="6"/>
      <c r="G338" s="6"/>
      <c r="H338" s="6"/>
      <c r="I338" s="6"/>
      <c r="J338" s="6"/>
      <c r="K338" s="10"/>
      <c r="L338" s="19"/>
    </row>
    <row r="339" spans="1:12" ht="19.5" customHeight="1" x14ac:dyDescent="0.35">
      <c r="A339" s="5">
        <v>2558</v>
      </c>
      <c r="B339" s="5">
        <v>30</v>
      </c>
      <c r="C339" s="5"/>
      <c r="D339" s="6"/>
      <c r="E339" s="6"/>
      <c r="F339" s="6"/>
      <c r="G339" s="6"/>
      <c r="H339" s="6"/>
      <c r="I339" s="6"/>
      <c r="J339" s="6"/>
      <c r="K339" s="10"/>
      <c r="L339" s="19"/>
    </row>
    <row r="340" spans="1:12" ht="19.5" customHeight="1" x14ac:dyDescent="0.35">
      <c r="A340" s="5">
        <v>2559</v>
      </c>
      <c r="B340" s="5">
        <v>17</v>
      </c>
      <c r="C340" s="5"/>
      <c r="D340" s="6"/>
      <c r="E340" s="6"/>
      <c r="F340" s="6"/>
      <c r="G340" s="6"/>
      <c r="H340" s="6"/>
      <c r="I340" s="6"/>
      <c r="J340" s="6"/>
      <c r="K340" s="10"/>
      <c r="L340" s="19"/>
    </row>
    <row r="341" spans="1:12" ht="19.5" customHeight="1" x14ac:dyDescent="0.35">
      <c r="A341" s="5">
        <v>2560</v>
      </c>
      <c r="B341" s="5">
        <v>15</v>
      </c>
      <c r="C341" s="5"/>
      <c r="D341" s="6"/>
      <c r="E341" s="6"/>
      <c r="F341" s="6"/>
      <c r="G341" s="6"/>
      <c r="H341" s="6"/>
      <c r="I341" s="6"/>
      <c r="J341" s="6"/>
      <c r="K341" s="10"/>
      <c r="L341" s="19"/>
    </row>
    <row r="342" spans="1:12" ht="19.5" customHeight="1" x14ac:dyDescent="0.35">
      <c r="A342" s="17" t="s">
        <v>0</v>
      </c>
      <c r="B342" s="17">
        <f>SUM(B334:B341)</f>
        <v>147</v>
      </c>
      <c r="C342" s="17"/>
      <c r="D342" s="17"/>
      <c r="E342" s="17"/>
      <c r="F342" s="17"/>
      <c r="G342" s="17"/>
      <c r="H342" s="17">
        <f>SUM(H334:H341)</f>
        <v>14</v>
      </c>
      <c r="I342" s="17">
        <f t="shared" ref="I342:K342" si="52">SUM(I334:I341)</f>
        <v>28</v>
      </c>
      <c r="J342" s="17">
        <f t="shared" si="52"/>
        <v>0</v>
      </c>
      <c r="K342" s="17">
        <f t="shared" si="52"/>
        <v>36</v>
      </c>
      <c r="L342" s="21"/>
    </row>
    <row r="343" spans="1:12" s="12" customFormat="1" ht="19.5" customHeight="1" x14ac:dyDescent="0.35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34"/>
    </row>
    <row r="344" spans="1:12" s="12" customFormat="1" ht="19.5" customHeight="1" x14ac:dyDescent="0.35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34"/>
    </row>
    <row r="345" spans="1:12" ht="23.25" x14ac:dyDescent="0.35">
      <c r="A345" s="47" t="s">
        <v>15</v>
      </c>
      <c r="B345" s="47"/>
      <c r="C345" s="47"/>
      <c r="D345" s="47"/>
      <c r="E345" s="47"/>
      <c r="F345" s="47"/>
      <c r="G345" s="47"/>
      <c r="H345" s="47"/>
      <c r="I345" s="47"/>
      <c r="J345" s="47"/>
      <c r="K345" s="47"/>
      <c r="L345" s="47"/>
    </row>
    <row r="346" spans="1:12" ht="23.25" customHeight="1" x14ac:dyDescent="0.35">
      <c r="A346" s="9" t="s">
        <v>19</v>
      </c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27"/>
    </row>
    <row r="347" spans="1:12" ht="24" customHeight="1" x14ac:dyDescent="0.35">
      <c r="A347" s="50" t="s">
        <v>16</v>
      </c>
      <c r="B347" s="50" t="s">
        <v>1</v>
      </c>
      <c r="C347" s="39" t="s">
        <v>18</v>
      </c>
      <c r="D347" s="40"/>
      <c r="E347" s="40"/>
      <c r="F347" s="40"/>
      <c r="G347" s="40"/>
      <c r="H347" s="40"/>
      <c r="I347" s="40"/>
      <c r="J347" s="55"/>
      <c r="K347" s="41" t="s">
        <v>27</v>
      </c>
      <c r="L347" s="45" t="s">
        <v>28</v>
      </c>
    </row>
    <row r="348" spans="1:12" ht="41.1" customHeight="1" x14ac:dyDescent="0.35">
      <c r="A348" s="51"/>
      <c r="B348" s="50"/>
      <c r="C348" s="32">
        <v>2553</v>
      </c>
      <c r="D348" s="32">
        <v>2554</v>
      </c>
      <c r="E348" s="33">
        <v>2555</v>
      </c>
      <c r="F348" s="33">
        <v>2556</v>
      </c>
      <c r="G348" s="33">
        <v>2557</v>
      </c>
      <c r="H348" s="33">
        <v>2558</v>
      </c>
      <c r="I348" s="33">
        <v>2559</v>
      </c>
      <c r="J348" s="28">
        <v>2560</v>
      </c>
      <c r="K348" s="42"/>
      <c r="L348" s="46"/>
    </row>
    <row r="349" spans="1:12" ht="19.5" customHeight="1" x14ac:dyDescent="0.35">
      <c r="A349" s="5">
        <v>2553</v>
      </c>
      <c r="B349" s="5">
        <v>14</v>
      </c>
      <c r="C349" s="5">
        <v>11</v>
      </c>
      <c r="D349" s="6">
        <v>10</v>
      </c>
      <c r="E349" s="6">
        <v>9</v>
      </c>
      <c r="F349" s="25">
        <f>B349-K349</f>
        <v>9</v>
      </c>
      <c r="G349" s="6">
        <v>6</v>
      </c>
      <c r="H349" s="6">
        <v>0</v>
      </c>
      <c r="I349" s="6">
        <v>0</v>
      </c>
      <c r="J349" s="6">
        <v>0</v>
      </c>
      <c r="K349" s="10">
        <v>5</v>
      </c>
      <c r="L349" s="19">
        <f>F349/B349*100</f>
        <v>64.285714285714292</v>
      </c>
    </row>
    <row r="350" spans="1:12" ht="19.5" customHeight="1" x14ac:dyDescent="0.35">
      <c r="A350" s="5">
        <v>2554</v>
      </c>
      <c r="B350" s="5">
        <v>16</v>
      </c>
      <c r="C350" s="5"/>
      <c r="D350" s="6">
        <v>11</v>
      </c>
      <c r="E350" s="6">
        <v>6</v>
      </c>
      <c r="F350" s="6">
        <v>9</v>
      </c>
      <c r="G350" s="25">
        <f>B350-K350</f>
        <v>9</v>
      </c>
      <c r="H350" s="6">
        <v>3</v>
      </c>
      <c r="I350" s="6">
        <v>0</v>
      </c>
      <c r="J350" s="6">
        <v>0</v>
      </c>
      <c r="K350" s="10">
        <v>7</v>
      </c>
      <c r="L350" s="19">
        <f>G350/B350*100</f>
        <v>56.25</v>
      </c>
    </row>
    <row r="351" spans="1:12" ht="19.5" customHeight="1" x14ac:dyDescent="0.35">
      <c r="A351" s="5">
        <v>2555</v>
      </c>
      <c r="B351" s="5">
        <v>28</v>
      </c>
      <c r="C351" s="5"/>
      <c r="D351" s="6"/>
      <c r="E351" s="6">
        <v>22</v>
      </c>
      <c r="F351" s="6">
        <v>19</v>
      </c>
      <c r="G351" s="6">
        <v>19</v>
      </c>
      <c r="H351" s="25">
        <f>B351-K351</f>
        <v>16</v>
      </c>
      <c r="I351" s="6">
        <v>0</v>
      </c>
      <c r="J351" s="6">
        <v>0</v>
      </c>
      <c r="K351" s="10">
        <v>12</v>
      </c>
      <c r="L351" s="19">
        <f>H351/B351*100</f>
        <v>57.142857142857139</v>
      </c>
    </row>
    <row r="352" spans="1:12" ht="19.5" customHeight="1" x14ac:dyDescent="0.35">
      <c r="A352" s="5">
        <v>2556</v>
      </c>
      <c r="B352" s="5"/>
      <c r="C352" s="5"/>
      <c r="D352" s="6"/>
      <c r="E352" s="6"/>
      <c r="F352" s="6"/>
      <c r="G352" s="6"/>
      <c r="H352" s="6"/>
      <c r="I352" s="6"/>
      <c r="J352" s="6"/>
      <c r="K352" s="10"/>
      <c r="L352" s="19"/>
    </row>
    <row r="353" spans="1:12" ht="19.5" customHeight="1" x14ac:dyDescent="0.35">
      <c r="A353" s="5">
        <v>2557</v>
      </c>
      <c r="B353" s="5"/>
      <c r="C353" s="5"/>
      <c r="D353" s="6"/>
      <c r="E353" s="6"/>
      <c r="F353" s="6"/>
      <c r="G353" s="6"/>
      <c r="H353" s="6"/>
      <c r="I353" s="6"/>
      <c r="J353" s="6"/>
      <c r="K353" s="10"/>
      <c r="L353" s="19"/>
    </row>
    <row r="354" spans="1:12" ht="19.5" customHeight="1" x14ac:dyDescent="0.35">
      <c r="A354" s="5">
        <v>2558</v>
      </c>
      <c r="B354" s="5"/>
      <c r="C354" s="5"/>
      <c r="D354" s="6"/>
      <c r="E354" s="6"/>
      <c r="F354" s="6"/>
      <c r="G354" s="6"/>
      <c r="H354" s="6"/>
      <c r="I354" s="6"/>
      <c r="J354" s="6"/>
      <c r="K354" s="10"/>
      <c r="L354" s="19"/>
    </row>
    <row r="355" spans="1:12" ht="19.5" customHeight="1" x14ac:dyDescent="0.35">
      <c r="A355" s="5">
        <v>2559</v>
      </c>
      <c r="B355" s="5"/>
      <c r="C355" s="5"/>
      <c r="D355" s="6"/>
      <c r="E355" s="6"/>
      <c r="F355" s="6"/>
      <c r="G355" s="6"/>
      <c r="H355" s="6"/>
      <c r="I355" s="6"/>
      <c r="J355" s="6"/>
      <c r="K355" s="10"/>
      <c r="L355" s="19"/>
    </row>
    <row r="356" spans="1:12" ht="19.5" customHeight="1" x14ac:dyDescent="0.35">
      <c r="A356" s="5">
        <v>2560</v>
      </c>
      <c r="B356" s="5"/>
      <c r="C356" s="5"/>
      <c r="D356" s="6"/>
      <c r="E356" s="6"/>
      <c r="F356" s="6"/>
      <c r="G356" s="6"/>
      <c r="H356" s="6"/>
      <c r="I356" s="6"/>
      <c r="J356" s="6"/>
      <c r="K356" s="10"/>
      <c r="L356" s="19"/>
    </row>
    <row r="357" spans="1:12" ht="19.5" customHeight="1" x14ac:dyDescent="0.35">
      <c r="A357" s="7" t="s">
        <v>0</v>
      </c>
      <c r="B357" s="7">
        <f>SUM(B349:B356)</f>
        <v>58</v>
      </c>
      <c r="C357" s="7">
        <f t="shared" ref="C357:K357" si="53">SUM(C349:C356)</f>
        <v>11</v>
      </c>
      <c r="D357" s="7">
        <f t="shared" si="53"/>
        <v>21</v>
      </c>
      <c r="E357" s="7">
        <f t="shared" si="53"/>
        <v>37</v>
      </c>
      <c r="F357" s="7">
        <f t="shared" si="53"/>
        <v>37</v>
      </c>
      <c r="G357" s="7">
        <f t="shared" si="53"/>
        <v>34</v>
      </c>
      <c r="H357" s="7">
        <f t="shared" si="53"/>
        <v>19</v>
      </c>
      <c r="I357" s="7">
        <f t="shared" si="53"/>
        <v>0</v>
      </c>
      <c r="J357" s="7">
        <f t="shared" si="53"/>
        <v>0</v>
      </c>
      <c r="K357" s="7">
        <f t="shared" si="53"/>
        <v>24</v>
      </c>
      <c r="L357" s="20"/>
    </row>
    <row r="358" spans="1:12" s="12" customFormat="1" ht="12" customHeight="1" x14ac:dyDescent="0.35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</row>
    <row r="359" spans="1:12" ht="23.25" customHeight="1" x14ac:dyDescent="0.35">
      <c r="A359" s="9" t="s">
        <v>20</v>
      </c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27"/>
    </row>
    <row r="360" spans="1:12" ht="24" customHeight="1" x14ac:dyDescent="0.35">
      <c r="A360" s="43" t="s">
        <v>16</v>
      </c>
      <c r="B360" s="43" t="s">
        <v>1</v>
      </c>
      <c r="C360" s="37" t="s">
        <v>21</v>
      </c>
      <c r="D360" s="38"/>
      <c r="E360" s="38"/>
      <c r="F360" s="38"/>
      <c r="G360" s="38"/>
      <c r="H360" s="38"/>
      <c r="I360" s="38"/>
      <c r="J360" s="54"/>
      <c r="K360" s="52" t="s">
        <v>22</v>
      </c>
      <c r="L360" s="35" t="s">
        <v>24</v>
      </c>
    </row>
    <row r="361" spans="1:12" ht="41.1" customHeight="1" x14ac:dyDescent="0.35">
      <c r="A361" s="44"/>
      <c r="B361" s="43"/>
      <c r="C361" s="30">
        <v>2553</v>
      </c>
      <c r="D361" s="30">
        <v>2554</v>
      </c>
      <c r="E361" s="31">
        <v>2555</v>
      </c>
      <c r="F361" s="31">
        <v>2556</v>
      </c>
      <c r="G361" s="31">
        <v>2557</v>
      </c>
      <c r="H361" s="31">
        <v>2558</v>
      </c>
      <c r="I361" s="31">
        <v>2559</v>
      </c>
      <c r="J361" s="29">
        <v>2560</v>
      </c>
      <c r="K361" s="53"/>
      <c r="L361" s="36"/>
    </row>
    <row r="362" spans="1:12" ht="19.5" customHeight="1" x14ac:dyDescent="0.35">
      <c r="A362" s="5">
        <v>2553</v>
      </c>
      <c r="B362" s="5">
        <v>14</v>
      </c>
      <c r="C362" s="5"/>
      <c r="D362" s="6"/>
      <c r="E362" s="6"/>
      <c r="F362" s="25">
        <v>0</v>
      </c>
      <c r="G362" s="6">
        <v>3</v>
      </c>
      <c r="H362" s="6">
        <v>6</v>
      </c>
      <c r="I362" s="6">
        <v>0</v>
      </c>
      <c r="J362" s="6">
        <v>0</v>
      </c>
      <c r="K362" s="10">
        <v>0</v>
      </c>
      <c r="L362" s="19">
        <f>K362*100/B362</f>
        <v>0</v>
      </c>
    </row>
    <row r="363" spans="1:12" ht="19.5" customHeight="1" x14ac:dyDescent="0.35">
      <c r="A363" s="5">
        <v>2554</v>
      </c>
      <c r="B363" s="5">
        <v>16</v>
      </c>
      <c r="C363" s="5"/>
      <c r="D363" s="6"/>
      <c r="E363" s="6"/>
      <c r="F363" s="6"/>
      <c r="G363" s="25">
        <v>3</v>
      </c>
      <c r="H363" s="6">
        <v>3</v>
      </c>
      <c r="I363" s="6">
        <v>3</v>
      </c>
      <c r="J363" s="6">
        <v>0</v>
      </c>
      <c r="K363" s="10">
        <v>3</v>
      </c>
      <c r="L363" s="19">
        <f t="shared" ref="L363:L364" si="54">K363*100/B363</f>
        <v>18.75</v>
      </c>
    </row>
    <row r="364" spans="1:12" ht="19.5" customHeight="1" x14ac:dyDescent="0.35">
      <c r="A364" s="5">
        <v>2555</v>
      </c>
      <c r="B364" s="5">
        <v>28</v>
      </c>
      <c r="C364" s="5"/>
      <c r="D364" s="6"/>
      <c r="E364" s="6"/>
      <c r="F364" s="6"/>
      <c r="G364" s="6"/>
      <c r="H364" s="25">
        <v>10</v>
      </c>
      <c r="I364" s="6">
        <v>6</v>
      </c>
      <c r="J364" s="6">
        <v>0</v>
      </c>
      <c r="K364" s="10">
        <v>10</v>
      </c>
      <c r="L364" s="19">
        <f t="shared" si="54"/>
        <v>35.714285714285715</v>
      </c>
    </row>
    <row r="365" spans="1:12" ht="19.5" customHeight="1" x14ac:dyDescent="0.35">
      <c r="A365" s="5">
        <v>2556</v>
      </c>
      <c r="B365" s="5"/>
      <c r="C365" s="5"/>
      <c r="D365" s="6"/>
      <c r="E365" s="6"/>
      <c r="F365" s="6"/>
      <c r="G365" s="6"/>
      <c r="H365" s="6"/>
      <c r="I365" s="6"/>
      <c r="J365" s="6"/>
      <c r="K365" s="10"/>
      <c r="L365" s="19"/>
    </row>
    <row r="366" spans="1:12" ht="19.5" customHeight="1" x14ac:dyDescent="0.35">
      <c r="A366" s="5">
        <v>2557</v>
      </c>
      <c r="B366" s="5"/>
      <c r="C366" s="5"/>
      <c r="D366" s="6"/>
      <c r="E366" s="6"/>
      <c r="F366" s="6"/>
      <c r="G366" s="6"/>
      <c r="H366" s="6"/>
      <c r="I366" s="6"/>
      <c r="J366" s="6"/>
      <c r="K366" s="10"/>
      <c r="L366" s="19"/>
    </row>
    <row r="367" spans="1:12" ht="19.5" customHeight="1" x14ac:dyDescent="0.35">
      <c r="A367" s="5">
        <v>2558</v>
      </c>
      <c r="B367" s="5"/>
      <c r="C367" s="5"/>
      <c r="D367" s="6"/>
      <c r="E367" s="6"/>
      <c r="F367" s="6"/>
      <c r="G367" s="6"/>
      <c r="H367" s="6"/>
      <c r="I367" s="6"/>
      <c r="J367" s="6"/>
      <c r="K367" s="10"/>
      <c r="L367" s="19"/>
    </row>
    <row r="368" spans="1:12" ht="19.5" customHeight="1" x14ac:dyDescent="0.35">
      <c r="A368" s="5">
        <v>2559</v>
      </c>
      <c r="B368" s="5"/>
      <c r="C368" s="5"/>
      <c r="D368" s="6"/>
      <c r="E368" s="6"/>
      <c r="F368" s="6"/>
      <c r="G368" s="6"/>
      <c r="H368" s="6"/>
      <c r="I368" s="6"/>
      <c r="J368" s="6"/>
      <c r="K368" s="10"/>
      <c r="L368" s="19"/>
    </row>
    <row r="369" spans="1:12" ht="19.5" customHeight="1" x14ac:dyDescent="0.35">
      <c r="A369" s="5">
        <v>2560</v>
      </c>
      <c r="B369" s="5"/>
      <c r="C369" s="5"/>
      <c r="D369" s="6"/>
      <c r="E369" s="6"/>
      <c r="F369" s="6"/>
      <c r="G369" s="6"/>
      <c r="H369" s="6"/>
      <c r="I369" s="6"/>
      <c r="J369" s="6"/>
      <c r="K369" s="10"/>
      <c r="L369" s="19"/>
    </row>
    <row r="370" spans="1:12" ht="19.5" customHeight="1" x14ac:dyDescent="0.35">
      <c r="A370" s="17" t="s">
        <v>0</v>
      </c>
      <c r="B370" s="17">
        <f>SUM(B362:B369)</f>
        <v>58</v>
      </c>
      <c r="C370" s="17"/>
      <c r="D370" s="17"/>
      <c r="E370" s="17"/>
      <c r="F370" s="17">
        <f>SUM(F362:F369)</f>
        <v>0</v>
      </c>
      <c r="G370" s="17">
        <f t="shared" ref="G370:K370" si="55">SUM(G362:G369)</f>
        <v>6</v>
      </c>
      <c r="H370" s="17">
        <f t="shared" si="55"/>
        <v>19</v>
      </c>
      <c r="I370" s="17">
        <f t="shared" si="55"/>
        <v>9</v>
      </c>
      <c r="J370" s="17">
        <f t="shared" si="55"/>
        <v>0</v>
      </c>
      <c r="K370" s="17">
        <f t="shared" si="55"/>
        <v>13</v>
      </c>
      <c r="L370" s="21"/>
    </row>
    <row r="371" spans="1:12" ht="20.100000000000001" customHeight="1" x14ac:dyDescent="0.35">
      <c r="I371" s="2"/>
      <c r="J371" s="2"/>
      <c r="L371" s="22" t="s">
        <v>29</v>
      </c>
    </row>
  </sheetData>
  <mergeCells count="144">
    <mergeCell ref="A360:A361"/>
    <mergeCell ref="B360:B361"/>
    <mergeCell ref="C360:J360"/>
    <mergeCell ref="K360:K361"/>
    <mergeCell ref="L360:L361"/>
    <mergeCell ref="A345:L345"/>
    <mergeCell ref="A347:A348"/>
    <mergeCell ref="B347:B348"/>
    <mergeCell ref="C347:J347"/>
    <mergeCell ref="K347:K348"/>
    <mergeCell ref="L347:L348"/>
    <mergeCell ref="A319:A320"/>
    <mergeCell ref="B319:B320"/>
    <mergeCell ref="C319:J319"/>
    <mergeCell ref="K319:K320"/>
    <mergeCell ref="L319:L320"/>
    <mergeCell ref="A332:A333"/>
    <mergeCell ref="B332:B333"/>
    <mergeCell ref="C332:J332"/>
    <mergeCell ref="K332:K333"/>
    <mergeCell ref="L332:L333"/>
    <mergeCell ref="A304:A305"/>
    <mergeCell ref="B304:B305"/>
    <mergeCell ref="C304:J304"/>
    <mergeCell ref="K304:K305"/>
    <mergeCell ref="L304:L305"/>
    <mergeCell ref="A317:L317"/>
    <mergeCell ref="A289:L289"/>
    <mergeCell ref="A291:A292"/>
    <mergeCell ref="B291:B292"/>
    <mergeCell ref="C291:J291"/>
    <mergeCell ref="K291:K292"/>
    <mergeCell ref="L291:L292"/>
    <mergeCell ref="A262:A263"/>
    <mergeCell ref="B262:B263"/>
    <mergeCell ref="C262:J262"/>
    <mergeCell ref="K262:K263"/>
    <mergeCell ref="L262:L263"/>
    <mergeCell ref="A275:A276"/>
    <mergeCell ref="B275:B276"/>
    <mergeCell ref="C275:J275"/>
    <mergeCell ref="K275:K276"/>
    <mergeCell ref="L275:L276"/>
    <mergeCell ref="A246:A247"/>
    <mergeCell ref="B246:B247"/>
    <mergeCell ref="C246:J246"/>
    <mergeCell ref="K246:K247"/>
    <mergeCell ref="L246:L247"/>
    <mergeCell ref="A260:L260"/>
    <mergeCell ref="A231:L231"/>
    <mergeCell ref="A233:A234"/>
    <mergeCell ref="B233:B234"/>
    <mergeCell ref="C233:J233"/>
    <mergeCell ref="K233:K234"/>
    <mergeCell ref="L233:L234"/>
    <mergeCell ref="A205:A206"/>
    <mergeCell ref="B205:B206"/>
    <mergeCell ref="C205:J205"/>
    <mergeCell ref="K205:K206"/>
    <mergeCell ref="L205:L206"/>
    <mergeCell ref="A218:A219"/>
    <mergeCell ref="B218:B219"/>
    <mergeCell ref="C218:J218"/>
    <mergeCell ref="K218:K219"/>
    <mergeCell ref="L218:L219"/>
    <mergeCell ref="A189:A190"/>
    <mergeCell ref="B189:B190"/>
    <mergeCell ref="C189:J189"/>
    <mergeCell ref="K189:K190"/>
    <mergeCell ref="L189:L190"/>
    <mergeCell ref="A203:L203"/>
    <mergeCell ref="A174:L174"/>
    <mergeCell ref="A176:A177"/>
    <mergeCell ref="B176:B177"/>
    <mergeCell ref="C176:J176"/>
    <mergeCell ref="K176:K177"/>
    <mergeCell ref="L176:L177"/>
    <mergeCell ref="A148:A149"/>
    <mergeCell ref="B148:B149"/>
    <mergeCell ref="C148:J148"/>
    <mergeCell ref="K148:K149"/>
    <mergeCell ref="L148:L149"/>
    <mergeCell ref="A161:A162"/>
    <mergeCell ref="B161:B162"/>
    <mergeCell ref="C161:J161"/>
    <mergeCell ref="K161:K162"/>
    <mergeCell ref="L161:L162"/>
    <mergeCell ref="A132:A133"/>
    <mergeCell ref="B132:B133"/>
    <mergeCell ref="C132:J132"/>
    <mergeCell ref="K132:K133"/>
    <mergeCell ref="L132:L133"/>
    <mergeCell ref="A146:L146"/>
    <mergeCell ref="A117:L117"/>
    <mergeCell ref="A119:A120"/>
    <mergeCell ref="B119:B120"/>
    <mergeCell ref="C119:J119"/>
    <mergeCell ref="K119:K120"/>
    <mergeCell ref="L119:L120"/>
    <mergeCell ref="A91:A92"/>
    <mergeCell ref="B91:B92"/>
    <mergeCell ref="C91:J91"/>
    <mergeCell ref="K91:K92"/>
    <mergeCell ref="L91:L92"/>
    <mergeCell ref="A104:A105"/>
    <mergeCell ref="B104:B105"/>
    <mergeCell ref="C104:J104"/>
    <mergeCell ref="K104:K105"/>
    <mergeCell ref="L104:L105"/>
    <mergeCell ref="A75:A76"/>
    <mergeCell ref="B75:B76"/>
    <mergeCell ref="C75:J75"/>
    <mergeCell ref="K75:K76"/>
    <mergeCell ref="L75:L76"/>
    <mergeCell ref="A89:L89"/>
    <mergeCell ref="A60:L60"/>
    <mergeCell ref="A62:A63"/>
    <mergeCell ref="B62:B63"/>
    <mergeCell ref="C62:J62"/>
    <mergeCell ref="K62:K63"/>
    <mergeCell ref="L62:L63"/>
    <mergeCell ref="A32:A33"/>
    <mergeCell ref="B32:B33"/>
    <mergeCell ref="C32:J32"/>
    <mergeCell ref="K32:K33"/>
    <mergeCell ref="L32:L33"/>
    <mergeCell ref="A45:A46"/>
    <mergeCell ref="B45:B46"/>
    <mergeCell ref="C45:J45"/>
    <mergeCell ref="K45:K46"/>
    <mergeCell ref="L45:L46"/>
    <mergeCell ref="A18:A19"/>
    <mergeCell ref="B18:B19"/>
    <mergeCell ref="C18:J18"/>
    <mergeCell ref="K18:K19"/>
    <mergeCell ref="L18:L19"/>
    <mergeCell ref="A30:L30"/>
    <mergeCell ref="A2:L2"/>
    <mergeCell ref="A3:L3"/>
    <mergeCell ref="A5:A6"/>
    <mergeCell ref="B5:B6"/>
    <mergeCell ref="C5:J5"/>
    <mergeCell ref="K5:K6"/>
    <mergeCell ref="L5:L6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6" orientation="landscape" r:id="rId1"/>
  <rowBreaks count="1" manualBreakCount="1">
    <brk id="2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2-2559</vt:lpstr>
      <vt:lpstr>1-2560</vt:lpstr>
      <vt:lpstr>'1-2560'!Print_Area</vt:lpstr>
      <vt:lpstr>'2-2559'!Print_Area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VRU</dc:creator>
  <cp:lastModifiedBy>VRU</cp:lastModifiedBy>
  <cp:lastPrinted>2018-01-23T07:40:17Z</cp:lastPrinted>
  <dcterms:created xsi:type="dcterms:W3CDTF">2017-01-23T08:53:35Z</dcterms:created>
  <dcterms:modified xsi:type="dcterms:W3CDTF">2018-01-29T09:19:10Z</dcterms:modified>
</cp:coreProperties>
</file>