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esktop\ประกัน 1-2560\"/>
    </mc:Choice>
  </mc:AlternateContent>
  <bookViews>
    <workbookView xWindow="0" yWindow="0" windowWidth="24000" windowHeight="9495" activeTab="1"/>
  </bookViews>
  <sheets>
    <sheet name="อุต." sheetId="42" r:id="rId1"/>
    <sheet name="1-2560" sheetId="43" r:id="rId2"/>
  </sheets>
  <definedNames>
    <definedName name="_xlnm.Print_Area" localSheetId="1">'1-2560'!$A$1:$L$384</definedName>
    <definedName name="_xlnm.Print_Area" localSheetId="0">อุต.!$A$1:$K$262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69" i="43" l="1"/>
  <c r="L342" i="43"/>
  <c r="L315" i="43"/>
  <c r="L288" i="43"/>
  <c r="L255" i="43"/>
  <c r="L254" i="43"/>
  <c r="L231" i="43"/>
  <c r="L232" i="43"/>
  <c r="L230" i="43"/>
  <c r="L228" i="43"/>
  <c r="L201" i="43"/>
  <c r="L202" i="43"/>
  <c r="L203" i="43"/>
  <c r="L204" i="43"/>
  <c r="L200" i="43"/>
  <c r="L198" i="43"/>
  <c r="L174" i="43"/>
  <c r="L176" i="43"/>
  <c r="L175" i="43"/>
  <c r="L173" i="43"/>
  <c r="L171" i="43"/>
  <c r="L160" i="43"/>
  <c r="L149" i="43"/>
  <c r="L147" i="43"/>
  <c r="L146" i="43"/>
  <c r="L144" i="43"/>
  <c r="L120" i="43"/>
  <c r="L119" i="43"/>
  <c r="L121" i="43"/>
  <c r="L122" i="43"/>
  <c r="L118" i="43"/>
  <c r="L116" i="43"/>
  <c r="L93" i="43"/>
  <c r="L92" i="43"/>
  <c r="L91" i="43"/>
  <c r="L90" i="43"/>
  <c r="L89" i="43"/>
  <c r="L76" i="43"/>
  <c r="L65" i="43"/>
  <c r="L66" i="43"/>
  <c r="L67" i="43"/>
  <c r="L64" i="43"/>
  <c r="L63" i="43"/>
  <c r="L62" i="43"/>
  <c r="L61" i="43"/>
  <c r="L60" i="43"/>
  <c r="L32" i="43"/>
  <c r="L22" i="43"/>
  <c r="L11" i="43"/>
  <c r="L12" i="43"/>
  <c r="L13" i="43"/>
  <c r="L10" i="43"/>
  <c r="L9" i="43"/>
  <c r="L8" i="43"/>
  <c r="L7" i="43"/>
  <c r="G275" i="43" l="1"/>
  <c r="H275" i="43"/>
  <c r="I275" i="43"/>
  <c r="J275" i="43"/>
  <c r="K275" i="43"/>
  <c r="F275" i="43"/>
  <c r="B275" i="43"/>
  <c r="C262" i="43"/>
  <c r="D262" i="43"/>
  <c r="E262" i="43"/>
  <c r="F262" i="43"/>
  <c r="G262" i="43"/>
  <c r="H262" i="43"/>
  <c r="I262" i="43"/>
  <c r="J262" i="43"/>
  <c r="K262" i="43"/>
  <c r="B262" i="43"/>
  <c r="H247" i="43"/>
  <c r="I247" i="43"/>
  <c r="J247" i="43"/>
  <c r="K247" i="43"/>
  <c r="G247" i="43"/>
  <c r="B247" i="43"/>
  <c r="F234" i="43"/>
  <c r="G234" i="43"/>
  <c r="H234" i="43"/>
  <c r="I234" i="43"/>
  <c r="J234" i="43"/>
  <c r="K234" i="43"/>
  <c r="E234" i="43"/>
  <c r="B234" i="43"/>
  <c r="C206" i="43"/>
  <c r="D206" i="43"/>
  <c r="E206" i="43"/>
  <c r="F206" i="43"/>
  <c r="G206" i="43"/>
  <c r="H206" i="43"/>
  <c r="I206" i="43"/>
  <c r="J206" i="43"/>
  <c r="K206" i="43"/>
  <c r="B206" i="43"/>
  <c r="G219" i="43"/>
  <c r="H219" i="43"/>
  <c r="I219" i="43"/>
  <c r="J219" i="43"/>
  <c r="K219" i="43"/>
  <c r="F219" i="43"/>
  <c r="B219" i="43"/>
  <c r="G192" i="43"/>
  <c r="H192" i="43"/>
  <c r="I192" i="43"/>
  <c r="J192" i="43"/>
  <c r="K192" i="43"/>
  <c r="F192" i="43"/>
  <c r="B192" i="43"/>
  <c r="C179" i="43"/>
  <c r="D179" i="43"/>
  <c r="E179" i="43"/>
  <c r="F179" i="43"/>
  <c r="G179" i="43"/>
  <c r="H179" i="43"/>
  <c r="I179" i="43"/>
  <c r="J179" i="43"/>
  <c r="K179" i="43"/>
  <c r="B179" i="43"/>
  <c r="G165" i="43"/>
  <c r="H165" i="43"/>
  <c r="I165" i="43"/>
  <c r="J165" i="43"/>
  <c r="K165" i="43"/>
  <c r="F165" i="43"/>
  <c r="B165" i="43"/>
  <c r="C152" i="43"/>
  <c r="D152" i="43"/>
  <c r="E152" i="43"/>
  <c r="F152" i="43"/>
  <c r="G152" i="43"/>
  <c r="H152" i="43"/>
  <c r="I152" i="43"/>
  <c r="J152" i="43"/>
  <c r="K152" i="43"/>
  <c r="B152" i="43"/>
  <c r="C124" i="43"/>
  <c r="D124" i="43"/>
  <c r="E124" i="43"/>
  <c r="F124" i="43"/>
  <c r="G124" i="43"/>
  <c r="H124" i="43"/>
  <c r="I124" i="43"/>
  <c r="J124" i="43"/>
  <c r="K124" i="43"/>
  <c r="B124" i="43"/>
  <c r="G110" i="43"/>
  <c r="H110" i="43"/>
  <c r="I110" i="43"/>
  <c r="J110" i="43"/>
  <c r="K110" i="43"/>
  <c r="F110" i="43"/>
  <c r="B110" i="43"/>
  <c r="C97" i="43"/>
  <c r="D97" i="43"/>
  <c r="E97" i="43"/>
  <c r="F97" i="43"/>
  <c r="G97" i="43"/>
  <c r="H97" i="43"/>
  <c r="I97" i="43"/>
  <c r="J97" i="43"/>
  <c r="K97" i="43"/>
  <c r="B97" i="43"/>
  <c r="G81" i="43"/>
  <c r="H81" i="43"/>
  <c r="I81" i="43"/>
  <c r="J81" i="43"/>
  <c r="K81" i="43"/>
  <c r="F81" i="43"/>
  <c r="B81" i="43"/>
  <c r="C68" i="43"/>
  <c r="D68" i="43"/>
  <c r="E68" i="43"/>
  <c r="F68" i="43"/>
  <c r="G68" i="43"/>
  <c r="H68" i="43"/>
  <c r="I68" i="43"/>
  <c r="J68" i="43"/>
  <c r="K68" i="43"/>
  <c r="B68" i="43"/>
  <c r="I67" i="43"/>
  <c r="H26" i="43"/>
  <c r="I26" i="43"/>
  <c r="J26" i="43"/>
  <c r="K26" i="43"/>
  <c r="G26" i="43"/>
  <c r="B26" i="43"/>
  <c r="D14" i="43"/>
  <c r="E14" i="43"/>
  <c r="F14" i="43"/>
  <c r="G14" i="43"/>
  <c r="H14" i="43"/>
  <c r="J14" i="43"/>
  <c r="K14" i="43"/>
  <c r="B14" i="43"/>
  <c r="J369" i="43" l="1"/>
  <c r="B369" i="43"/>
  <c r="B315" i="43"/>
  <c r="B342" i="43"/>
  <c r="J288" i="43"/>
  <c r="B288" i="43"/>
  <c r="K343" i="43"/>
  <c r="K316" i="43"/>
  <c r="L268" i="43" l="1"/>
  <c r="L267" i="43"/>
  <c r="G255" i="43"/>
  <c r="F254" i="43"/>
  <c r="B245" i="43"/>
  <c r="L245" i="43" s="1"/>
  <c r="B244" i="43"/>
  <c r="L244" i="43" s="1"/>
  <c r="L243" i="43"/>
  <c r="K241" i="43"/>
  <c r="I241" i="43"/>
  <c r="H241" i="43"/>
  <c r="B241" i="43"/>
  <c r="B232" i="43"/>
  <c r="I232" i="43" s="1"/>
  <c r="H231" i="43"/>
  <c r="B231" i="43"/>
  <c r="I230" i="43"/>
  <c r="G228" i="43"/>
  <c r="F228" i="43"/>
  <c r="E228" i="43"/>
  <c r="B228" i="43"/>
  <c r="B216" i="43"/>
  <c r="B215" i="43"/>
  <c r="L215" i="43" s="1"/>
  <c r="B214" i="43"/>
  <c r="L214" i="43" s="1"/>
  <c r="I213" i="43"/>
  <c r="B213" i="43"/>
  <c r="L213" i="43" s="1"/>
  <c r="G211" i="43"/>
  <c r="B211" i="43"/>
  <c r="I204" i="43"/>
  <c r="B203" i="43"/>
  <c r="I203" i="43" s="1"/>
  <c r="H202" i="43"/>
  <c r="G202" i="43"/>
  <c r="B202" i="43"/>
  <c r="K201" i="43"/>
  <c r="G201" i="43"/>
  <c r="F201" i="43"/>
  <c r="B201" i="43"/>
  <c r="K200" i="43"/>
  <c r="F200" i="43"/>
  <c r="E200" i="43"/>
  <c r="B200" i="43"/>
  <c r="K198" i="43"/>
  <c r="E198" i="43"/>
  <c r="D198" i="43"/>
  <c r="C198" i="43"/>
  <c r="B198" i="43"/>
  <c r="F198" i="43" s="1"/>
  <c r="B189" i="43"/>
  <c r="B188" i="43"/>
  <c r="L187" i="43"/>
  <c r="L186" i="43"/>
  <c r="K184" i="43"/>
  <c r="G184" i="43"/>
  <c r="F184" i="43"/>
  <c r="B184" i="43"/>
  <c r="B176" i="43"/>
  <c r="I176" i="43" s="1"/>
  <c r="H175" i="43"/>
  <c r="G175" i="43"/>
  <c r="B175" i="43"/>
  <c r="I174" i="43"/>
  <c r="H173" i="43"/>
  <c r="K171" i="43"/>
  <c r="E171" i="43"/>
  <c r="D171" i="43"/>
  <c r="C171" i="43"/>
  <c r="B171" i="43"/>
  <c r="L159" i="43"/>
  <c r="L157" i="43"/>
  <c r="I149" i="43"/>
  <c r="I147" i="43"/>
  <c r="H146" i="43"/>
  <c r="F144" i="43"/>
  <c r="K137" i="43"/>
  <c r="G137" i="43"/>
  <c r="F137" i="43"/>
  <c r="B135" i="43"/>
  <c r="B133" i="43"/>
  <c r="B132" i="43"/>
  <c r="L132" i="43" s="1"/>
  <c r="I131" i="43"/>
  <c r="I137" i="43" s="1"/>
  <c r="H131" i="43"/>
  <c r="H137" i="43" s="1"/>
  <c r="B131" i="43"/>
  <c r="L129" i="43"/>
  <c r="B122" i="43"/>
  <c r="I122" i="43" s="1"/>
  <c r="I121" i="43"/>
  <c r="H120" i="43"/>
  <c r="G120" i="43"/>
  <c r="B120" i="43"/>
  <c r="H119" i="43"/>
  <c r="G119" i="43"/>
  <c r="F119" i="43"/>
  <c r="B119" i="43"/>
  <c r="K118" i="43"/>
  <c r="G118" i="43"/>
  <c r="F118" i="43"/>
  <c r="E118" i="43"/>
  <c r="B118" i="43"/>
  <c r="F116" i="43"/>
  <c r="L105" i="43"/>
  <c r="L104" i="43"/>
  <c r="L103" i="43"/>
  <c r="L102" i="43"/>
  <c r="L75" i="43"/>
  <c r="H74" i="43"/>
  <c r="B74" i="43"/>
  <c r="L73" i="43"/>
  <c r="I66" i="43"/>
  <c r="I65" i="43"/>
  <c r="I64" i="43"/>
  <c r="I63" i="43"/>
  <c r="H62" i="43"/>
  <c r="F61" i="43"/>
  <c r="E61" i="43"/>
  <c r="D61" i="43"/>
  <c r="B61" i="43"/>
  <c r="G61" i="43" s="1"/>
  <c r="F60" i="43"/>
  <c r="I53" i="43"/>
  <c r="H53" i="43"/>
  <c r="F53" i="43"/>
  <c r="B53" i="43"/>
  <c r="K45" i="43"/>
  <c r="L45" i="43" s="1"/>
  <c r="G45" i="43"/>
  <c r="G53" i="43" s="1"/>
  <c r="E45" i="43"/>
  <c r="E53" i="43" s="1"/>
  <c r="I40" i="43"/>
  <c r="H40" i="43"/>
  <c r="G40" i="43"/>
  <c r="E40" i="43"/>
  <c r="D40" i="43"/>
  <c r="K32" i="43"/>
  <c r="K40" i="43" s="1"/>
  <c r="C32" i="43"/>
  <c r="C40" i="43" s="1"/>
  <c r="B32" i="43"/>
  <c r="B40" i="43" s="1"/>
  <c r="B24" i="43"/>
  <c r="B22" i="43"/>
  <c r="K21" i="43"/>
  <c r="I21" i="43"/>
  <c r="B21" i="43"/>
  <c r="L20" i="43"/>
  <c r="L19" i="43"/>
  <c r="B12" i="43"/>
  <c r="I12" i="43" s="1"/>
  <c r="I11" i="43"/>
  <c r="H10" i="43"/>
  <c r="B10" i="43"/>
  <c r="K9" i="43"/>
  <c r="H9" i="43"/>
  <c r="G9" i="43"/>
  <c r="F9" i="43"/>
  <c r="B9" i="43"/>
  <c r="H8" i="43"/>
  <c r="G7" i="43"/>
  <c r="I175" i="43" l="1"/>
  <c r="H118" i="43"/>
  <c r="L241" i="43"/>
  <c r="L21" i="43"/>
  <c r="I120" i="43"/>
  <c r="I201" i="43"/>
  <c r="I119" i="43"/>
  <c r="B137" i="43"/>
  <c r="I231" i="43"/>
  <c r="I10" i="43"/>
  <c r="H200" i="43"/>
  <c r="L74" i="43"/>
  <c r="H201" i="43"/>
  <c r="I202" i="43"/>
  <c r="F171" i="43"/>
  <c r="L211" i="43"/>
  <c r="I9" i="43"/>
  <c r="K53" i="43"/>
  <c r="F32" i="43"/>
  <c r="F40" i="43" s="1"/>
  <c r="L184" i="43"/>
  <c r="H228" i="43"/>
  <c r="L131" i="43"/>
  <c r="K243" i="42"/>
  <c r="K242" i="42"/>
  <c r="G243" i="42"/>
  <c r="F242" i="42"/>
  <c r="I219" i="42"/>
  <c r="K219" i="42" s="1"/>
  <c r="I194" i="42"/>
  <c r="K194" i="42"/>
  <c r="K166" i="42"/>
  <c r="I166" i="42"/>
  <c r="H165" i="42"/>
  <c r="K165" i="42" s="1"/>
  <c r="I143" i="42"/>
  <c r="K143" i="42" s="1"/>
  <c r="I141" i="42"/>
  <c r="K141" i="42" s="1"/>
  <c r="H140" i="42"/>
  <c r="K140" i="42" s="1"/>
  <c r="F138" i="42"/>
  <c r="K138" i="42" s="1"/>
  <c r="I116" i="42"/>
  <c r="F111" i="42"/>
  <c r="K61" i="42"/>
  <c r="K63" i="42"/>
  <c r="K59" i="42"/>
  <c r="K57" i="42"/>
  <c r="I61" i="42"/>
  <c r="I62" i="42"/>
  <c r="K62" i="42" s="1"/>
  <c r="I63" i="42"/>
  <c r="I60" i="42"/>
  <c r="K60" i="42" s="1"/>
  <c r="H59" i="42"/>
  <c r="F57" i="42"/>
  <c r="K8" i="42"/>
  <c r="I11" i="42"/>
  <c r="K11" i="42" s="1"/>
  <c r="H8" i="42"/>
  <c r="G7" i="42"/>
  <c r="K7" i="42" s="1"/>
  <c r="I14" i="43" l="1"/>
  <c r="K116" i="42"/>
  <c r="K111" i="42"/>
  <c r="K87" i="42"/>
  <c r="K86" i="42"/>
  <c r="K85" i="42"/>
  <c r="K84" i="42"/>
  <c r="G234" i="42" l="1"/>
  <c r="G130" i="42"/>
  <c r="F130" i="42"/>
  <c r="F76" i="42"/>
  <c r="G24" i="42"/>
  <c r="D13" i="42"/>
  <c r="F58" i="42" l="1"/>
  <c r="E58" i="42"/>
  <c r="D58" i="42"/>
  <c r="J58" i="42"/>
  <c r="H70" i="42"/>
  <c r="B70" i="42"/>
  <c r="B58" i="42"/>
  <c r="B30" i="42"/>
  <c r="C30" i="42"/>
  <c r="J30" i="42"/>
  <c r="J42" i="42"/>
  <c r="G42" i="42"/>
  <c r="E42" i="42"/>
  <c r="K18" i="42"/>
  <c r="I20" i="42"/>
  <c r="J20" i="42"/>
  <c r="J10" i="42"/>
  <c r="H10" i="42"/>
  <c r="J9" i="42"/>
  <c r="H9" i="42"/>
  <c r="G9" i="42"/>
  <c r="F9" i="42"/>
  <c r="B23" i="42"/>
  <c r="B21" i="42"/>
  <c r="B20" i="42"/>
  <c r="B12" i="42"/>
  <c r="I12" i="42" s="1"/>
  <c r="K12" i="42" s="1"/>
  <c r="B10" i="42"/>
  <c r="I10" i="42" s="1"/>
  <c r="K10" i="42" s="1"/>
  <c r="B9" i="42"/>
  <c r="I9" i="42" s="1"/>
  <c r="K9" i="42" s="1"/>
  <c r="J229" i="42"/>
  <c r="H229" i="42"/>
  <c r="I229" i="42"/>
  <c r="J220" i="42"/>
  <c r="H220" i="42"/>
  <c r="G217" i="42"/>
  <c r="F217" i="42"/>
  <c r="E217" i="42"/>
  <c r="B233" i="42"/>
  <c r="B232" i="42"/>
  <c r="B229" i="42"/>
  <c r="B221" i="42"/>
  <c r="I221" i="42" s="1"/>
  <c r="K221" i="42" s="1"/>
  <c r="B220" i="42"/>
  <c r="B217" i="42"/>
  <c r="H217" i="42" s="1"/>
  <c r="K217" i="42" s="1"/>
  <c r="I202" i="42"/>
  <c r="G200" i="42"/>
  <c r="J192" i="42"/>
  <c r="J191" i="42"/>
  <c r="J190" i="42"/>
  <c r="J188" i="42"/>
  <c r="H192" i="42"/>
  <c r="G192" i="42"/>
  <c r="G191" i="42"/>
  <c r="F191" i="42"/>
  <c r="F190" i="42"/>
  <c r="E190" i="42"/>
  <c r="E188" i="42"/>
  <c r="D188" i="42"/>
  <c r="C188" i="42"/>
  <c r="B205" i="42"/>
  <c r="B204" i="42"/>
  <c r="B203" i="42"/>
  <c r="B202" i="42"/>
  <c r="B200" i="42"/>
  <c r="B192" i="42"/>
  <c r="I192" i="42" s="1"/>
  <c r="K192" i="42" s="1"/>
  <c r="B191" i="42"/>
  <c r="B190" i="42"/>
  <c r="B188" i="42"/>
  <c r="F188" i="42" s="1"/>
  <c r="K188" i="42" s="1"/>
  <c r="J175" i="42"/>
  <c r="G175" i="42"/>
  <c r="F175" i="42"/>
  <c r="J167" i="42"/>
  <c r="J163" i="42"/>
  <c r="H167" i="42"/>
  <c r="G167" i="42"/>
  <c r="E163" i="42"/>
  <c r="D163" i="42"/>
  <c r="C163" i="42"/>
  <c r="B180" i="42"/>
  <c r="B179" i="42"/>
  <c r="B175" i="42"/>
  <c r="B167" i="42"/>
  <c r="B163" i="42"/>
  <c r="D118" i="42"/>
  <c r="C118" i="42"/>
  <c r="J130" i="42"/>
  <c r="K123" i="42"/>
  <c r="J115" i="42"/>
  <c r="J114" i="42"/>
  <c r="J113" i="42"/>
  <c r="H115" i="42"/>
  <c r="H114" i="42"/>
  <c r="G115" i="42"/>
  <c r="G114" i="42"/>
  <c r="G113" i="42"/>
  <c r="F114" i="42"/>
  <c r="F113" i="42"/>
  <c r="E113" i="42"/>
  <c r="I125" i="42"/>
  <c r="I130" i="42" s="1"/>
  <c r="H125" i="42"/>
  <c r="B129" i="42"/>
  <c r="K129" i="42" s="1"/>
  <c r="B127" i="42"/>
  <c r="B126" i="42"/>
  <c r="B125" i="42"/>
  <c r="B117" i="42"/>
  <c r="I117" i="42" s="1"/>
  <c r="K117" i="42" s="1"/>
  <c r="B115" i="42"/>
  <c r="I115" i="42" s="1"/>
  <c r="K115" i="42" s="1"/>
  <c r="B114" i="42"/>
  <c r="B113" i="42"/>
  <c r="H113" i="42" s="1"/>
  <c r="K113" i="42" s="1"/>
  <c r="I167" i="42" l="1"/>
  <c r="K167" i="42" s="1"/>
  <c r="I191" i="42"/>
  <c r="H191" i="42"/>
  <c r="K191" i="42" s="1"/>
  <c r="F30" i="42"/>
  <c r="I114" i="42"/>
  <c r="G58" i="42"/>
  <c r="K58" i="42" s="1"/>
  <c r="F163" i="42"/>
  <c r="K163" i="42" s="1"/>
  <c r="H190" i="42"/>
  <c r="K190" i="42"/>
  <c r="I220" i="42"/>
  <c r="K220" i="42" s="1"/>
  <c r="J118" i="42"/>
  <c r="I13" i="42"/>
  <c r="J13" i="42"/>
  <c r="K114" i="42" l="1"/>
  <c r="I118" i="42"/>
  <c r="J261" i="42"/>
  <c r="J234" i="42"/>
  <c r="J207" i="42"/>
  <c r="G207" i="42"/>
  <c r="H207" i="42"/>
  <c r="F207" i="42"/>
  <c r="J182" i="42"/>
  <c r="H182" i="42"/>
  <c r="F157" i="42"/>
  <c r="J157" i="42"/>
  <c r="G103" i="42"/>
  <c r="H103" i="42"/>
  <c r="I103" i="42"/>
  <c r="J103" i="42"/>
  <c r="F103" i="42"/>
  <c r="J76" i="42"/>
  <c r="F49" i="42"/>
  <c r="H49" i="42"/>
  <c r="I49" i="42"/>
  <c r="J49" i="42"/>
  <c r="J24" i="42"/>
  <c r="K19" i="42"/>
  <c r="K20" i="42"/>
  <c r="K21" i="42"/>
  <c r="K22" i="42"/>
  <c r="K23" i="42"/>
  <c r="K70" i="42"/>
  <c r="K71" i="42"/>
  <c r="K72" i="42"/>
  <c r="K73" i="42"/>
  <c r="K74" i="42"/>
  <c r="K75" i="42"/>
  <c r="K97" i="42"/>
  <c r="K98" i="42"/>
  <c r="K99" i="42"/>
  <c r="K100" i="42"/>
  <c r="K126" i="42"/>
  <c r="K127" i="42"/>
  <c r="K128" i="42"/>
  <c r="K152" i="42"/>
  <c r="K153" i="42"/>
  <c r="K155" i="42"/>
  <c r="K177" i="42"/>
  <c r="K178" i="42"/>
  <c r="K179" i="42"/>
  <c r="K202" i="42"/>
  <c r="K203" i="42"/>
  <c r="K204" i="42"/>
  <c r="K206" i="42"/>
  <c r="K229" i="42"/>
  <c r="K231" i="42"/>
  <c r="K232" i="42"/>
  <c r="K233" i="42"/>
  <c r="K255" i="42"/>
  <c r="K254" i="42"/>
  <c r="K200" i="42"/>
  <c r="K175" i="42"/>
  <c r="K150" i="42"/>
  <c r="K96" i="42"/>
  <c r="K69" i="42"/>
  <c r="K42" i="42"/>
  <c r="H249" i="42"/>
  <c r="I249" i="42"/>
  <c r="K88" i="42"/>
  <c r="G37" i="42"/>
  <c r="H37" i="42"/>
  <c r="I37" i="42"/>
  <c r="G261" i="42"/>
  <c r="H261" i="42"/>
  <c r="I261" i="42"/>
  <c r="F261" i="42"/>
  <c r="C249" i="42"/>
  <c r="D249" i="42"/>
  <c r="E249" i="42"/>
  <c r="F249" i="42"/>
  <c r="G249" i="42"/>
  <c r="J249" i="42"/>
  <c r="I234" i="42"/>
  <c r="H234" i="42"/>
  <c r="F222" i="42"/>
  <c r="G222" i="42"/>
  <c r="H222" i="42"/>
  <c r="I222" i="42"/>
  <c r="J222" i="42"/>
  <c r="E222" i="42"/>
  <c r="I207" i="42"/>
  <c r="C195" i="42"/>
  <c r="D195" i="42"/>
  <c r="E195" i="42"/>
  <c r="F195" i="42"/>
  <c r="G195" i="42"/>
  <c r="H195" i="42"/>
  <c r="J195" i="42"/>
  <c r="G182" i="42"/>
  <c r="I182" i="42"/>
  <c r="F182" i="42"/>
  <c r="C170" i="42"/>
  <c r="D170" i="42"/>
  <c r="E170" i="42"/>
  <c r="F170" i="42"/>
  <c r="G170" i="42"/>
  <c r="H170" i="42"/>
  <c r="J170" i="42"/>
  <c r="H157" i="42"/>
  <c r="I157" i="42"/>
  <c r="G157" i="42"/>
  <c r="C145" i="42"/>
  <c r="D145" i="42"/>
  <c r="E145" i="42"/>
  <c r="F145" i="42"/>
  <c r="G145" i="42"/>
  <c r="H145" i="42"/>
  <c r="I145" i="42"/>
  <c r="J145" i="42"/>
  <c r="H130" i="42"/>
  <c r="E118" i="42"/>
  <c r="F118" i="42"/>
  <c r="G118" i="42"/>
  <c r="H118" i="42"/>
  <c r="C91" i="42"/>
  <c r="D91" i="42"/>
  <c r="E91" i="42"/>
  <c r="F91" i="42"/>
  <c r="G91" i="42"/>
  <c r="H91" i="42"/>
  <c r="I91" i="42"/>
  <c r="J91" i="42"/>
  <c r="H76" i="42"/>
  <c r="I76" i="42"/>
  <c r="G76" i="42"/>
  <c r="C64" i="42"/>
  <c r="D64" i="42"/>
  <c r="E64" i="42"/>
  <c r="F64" i="42"/>
  <c r="G64" i="42"/>
  <c r="H64" i="42"/>
  <c r="I64" i="42"/>
  <c r="J64" i="42"/>
  <c r="E49" i="42"/>
  <c r="G49" i="42"/>
  <c r="C37" i="42"/>
  <c r="D37" i="42"/>
  <c r="E37" i="42"/>
  <c r="F37" i="42"/>
  <c r="J37" i="42"/>
  <c r="I24" i="42"/>
  <c r="H24" i="42"/>
  <c r="E13" i="42"/>
  <c r="F13" i="42"/>
  <c r="G13" i="42"/>
  <c r="H13" i="42"/>
  <c r="B261" i="42" l="1"/>
  <c r="B234" i="42"/>
  <c r="B157" i="42"/>
  <c r="B103" i="42"/>
  <c r="B76" i="42"/>
  <c r="B49" i="42"/>
  <c r="B24" i="42"/>
  <c r="B130" i="42" l="1"/>
  <c r="K125" i="42"/>
  <c r="B182" i="42"/>
  <c r="K180" i="42"/>
  <c r="B207" i="42"/>
  <c r="K205" i="42"/>
  <c r="B37" i="42" l="1"/>
  <c r="B249" i="42"/>
  <c r="B64" i="42"/>
  <c r="B193" i="42"/>
  <c r="I193" i="42" s="1"/>
  <c r="B168" i="42"/>
  <c r="I168" i="42" s="1"/>
  <c r="K168" i="42" l="1"/>
  <c r="I170" i="42"/>
  <c r="K193" i="42"/>
  <c r="I195" i="42"/>
  <c r="B222" i="42"/>
  <c r="B195" i="42"/>
  <c r="B170" i="42"/>
  <c r="B145" i="42"/>
  <c r="B118" i="42"/>
  <c r="B91" i="42"/>
  <c r="B13" i="42"/>
</calcChain>
</file>

<file path=xl/sharedStrings.xml><?xml version="1.0" encoding="utf-8"?>
<sst xmlns="http://schemas.openxmlformats.org/spreadsheetml/2006/main" count="366" uniqueCount="31">
  <si>
    <t>รวม</t>
  </si>
  <si>
    <t>จำนวนรับเข้า</t>
  </si>
  <si>
    <t>คณะเทคโนโลยีอุตสาหกรรม</t>
  </si>
  <si>
    <t>หลักสูตรวิทยาศาสตรบัณฑิต    สาขาวิชาอิเล็กทรอนิกส์สื่อสารและคอมพิวเตอร์</t>
  </si>
  <si>
    <t xml:space="preserve">หลักสูตรหลักสูตรเทคโนโลยีบัณฑิต    สาขาวิชาเทคโนโลยีเซรามิกส์ </t>
  </si>
  <si>
    <t>หลักสูตรเทคโนโลยีบัณฑิต    สาขาวิชาเทคโนโลยีวิศวกรรม กลุ่มวิชาวิศวกรรมการจัดการอุตสาหกรรม</t>
  </si>
  <si>
    <t>หลักสูตรเทคโนโลยีบัณฑิต    สาขาวิชาเทคโนโลยีวิศวกรรม กลุ่มวิชาวิศวกรรมการผลิต</t>
  </si>
  <si>
    <t>หลักสูตรเทคโนโลยีบัณฑิต    สาขาวิชาเทคโนโลยีวิศวกรรม กลุ่มวิชาวิศวกรรมเครื่องกล</t>
  </si>
  <si>
    <t>หลักสูตรเทคโนโลยีบัณฑิต    สาขาวิชาเทคโนโลยีวิศวกรรม กลุ่มวิชาวิศวกรรมไฟฟ้า</t>
  </si>
  <si>
    <t xml:space="preserve">หลักสูตรวิศวกรรมศาสตรบัณฑิต    สาขาวิชาวิศวกรรมอัตโนมัติ </t>
  </si>
  <si>
    <t>หลักสูตรวิทยาศาสตรบัณฑิต    สาขาวิชาออกแบบผลิตภัณฑ์อุตสาหกรรม</t>
  </si>
  <si>
    <t>หลักสูตรวิศวกรรมศาสตรบัณฑิต    สาขาวิชาวิศวกรรมระบบควบคุมและหุ่นยนต์</t>
  </si>
  <si>
    <t>หลักสูตรวิทยาศาสตรบัณฑิต    สาขาวิชาเทคโนโลยีอุตสาหกรรมแขนงเทคโนโลยีอิเล็กทรอนิกส์และคอมพิวเตอร์</t>
  </si>
  <si>
    <t>ปีการศึกษาที่รับเข้า</t>
  </si>
  <si>
    <t>จำนวนนักศึกษาที่ลาออกและคัดชื่อออกสะสมจนถึงสิ้นปีการศึกษา 2559</t>
  </si>
  <si>
    <t>จำนวนนักศึกษาคงอยู่ในแต่ละชั้นปี</t>
  </si>
  <si>
    <t>จำนวนนักศึกษาคงอยู่</t>
  </si>
  <si>
    <t>จำนวนผู้สำเร็จการศึกษา</t>
  </si>
  <si>
    <t>จำนวนนักศึกษาที่สำเร็จการศึกษา</t>
  </si>
  <si>
    <t>จำนวนผู้สำเร็จการศึกษาตามแผนการศึกษา</t>
  </si>
  <si>
    <t>สํานักส่งเสริมวิชาการและงานทะเบียน ข้อมูล ณ วันที่ 16 มิถุนายน 2560</t>
  </si>
  <si>
    <t>อัตราการสำเร็จการศึกษาตามแผน</t>
  </si>
  <si>
    <t>รายงานจำนวนนักศึกษา อัตราการคงอยู่ของนักศึกษา และอัตราการสำเร็จการศึกษาย้อนหลัง 5 ปีระดับปริญญาตรี</t>
  </si>
  <si>
    <t>อัตราการคงอยู่ของนักศึกษาจนถึงสิ้นปีการศึกษา 2559</t>
  </si>
  <si>
    <t>จำนวนนักศึกษาที่ลาออกและคัดชื่อออกสะสมจนถึงสิ้นปีการศึกษา 2560</t>
  </si>
  <si>
    <t>อัตราการคงอยู่ของนักศึกษาจนถึงสิ้นปีการศึกษา 2560</t>
  </si>
  <si>
    <t>หลักสูตรวิศวกรรมศาสตรบัณฑิต    สาขาวิชาวิศวกรรมเมคคาทรอนิกส์และหุ่นยนต์</t>
  </si>
  <si>
    <t>หลักสูตรวิศวกรรมศาสตรบัณฑิต    สาขาวิชาวิศวกรรมการจัดการอุตสาหกรรม</t>
  </si>
  <si>
    <t>หลักสูตรวิศวกรรมศาสตรบัณฑิต    สาขาวิชาเทคโนโลยีวิศวกรรมโยธา</t>
  </si>
  <si>
    <t>หลักสูตรวิศวกรรมศาสตรบัณฑิต    สาขาวิชาเทคโนโลยีวิศวกรรมเครื่องกล</t>
  </si>
  <si>
    <t>สํานักส่งเสริมวิชาการและงานทะเบียน ข้อมูล ณ วันที่ 22 มกราคม 2561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</si>
</sst>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Tahoma"/>
      <family val="2"/>
      <charset val="222"/>
      <scheme val="minor"/>
    </font>
    <font>
      <b/>
      <sz val="18"/>
      <color indexed="8"/>
      <name val="TH SarabunPSK"/>
      <family val="2"/>
    </font>
    <font>
      <b/>
      <sz val="20"/>
      <color indexed="8"/>
      <name val="TH SarabunPSK"/>
      <family val="2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sz val="17"/>
      <color indexed="8"/>
      <name val="TH SarabunPSK"/>
      <family val="2"/>
    </font>
    <font>
      <b/>
      <sz val="17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8"/>
      <name val="TH SarabunPSK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5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1" fontId="5" fillId="3" borderId="9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1" fontId="5" fillId="2" borderId="9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/>
    </xf>
    <xf numFmtId="2" fontId="3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262"/>
  <sheetViews>
    <sheetView view="pageBreakPreview" topLeftCell="A22" zoomScaleNormal="100" zoomScaleSheetLayoutView="100" workbookViewId="0">
      <selection activeCell="K31" sqref="K31"/>
    </sheetView>
  </sheetViews>
  <sheetFormatPr defaultRowHeight="21" x14ac:dyDescent="0.35"/>
  <cols>
    <col min="1" max="2" width="13.875" style="1" customWidth="1"/>
    <col min="3" max="8" width="9.625" style="1" customWidth="1"/>
    <col min="9" max="9" width="9.625" style="2" customWidth="1"/>
    <col min="10" max="10" width="22.625" style="2" customWidth="1"/>
    <col min="11" max="11" width="21.125" style="2" customWidth="1"/>
    <col min="12" max="16384" width="9" style="1"/>
  </cols>
  <sheetData>
    <row r="1" spans="1:11" s="22" customFormat="1" ht="27.75" customHeight="1" x14ac:dyDescent="0.2">
      <c r="A1" s="23" t="s">
        <v>22</v>
      </c>
      <c r="I1" s="2"/>
      <c r="J1" s="2"/>
      <c r="K1" s="2"/>
    </row>
    <row r="2" spans="1:11" s="4" customFormat="1" ht="25.5" customHeight="1" x14ac:dyDescent="0.4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</row>
    <row r="3" spans="1:11" s="4" customFormat="1" ht="22.5" customHeight="1" x14ac:dyDescent="0.4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</row>
    <row r="4" spans="1:11" s="4" customFormat="1" ht="22.5" customHeight="1" x14ac:dyDescent="0.4">
      <c r="A4" s="8" t="s">
        <v>16</v>
      </c>
      <c r="B4" s="3"/>
      <c r="C4" s="3"/>
      <c r="D4" s="3"/>
      <c r="E4" s="3"/>
      <c r="F4" s="3"/>
      <c r="G4" s="3"/>
      <c r="H4" s="3"/>
      <c r="I4" s="12"/>
      <c r="J4" s="12"/>
      <c r="K4" s="12"/>
    </row>
    <row r="5" spans="1:11" ht="24" customHeight="1" x14ac:dyDescent="0.35">
      <c r="A5" s="49" t="s">
        <v>13</v>
      </c>
      <c r="B5" s="49" t="s">
        <v>1</v>
      </c>
      <c r="C5" s="52" t="s">
        <v>15</v>
      </c>
      <c r="D5" s="53"/>
      <c r="E5" s="53"/>
      <c r="F5" s="53"/>
      <c r="G5" s="53"/>
      <c r="H5" s="53"/>
      <c r="I5" s="54"/>
      <c r="J5" s="55" t="s">
        <v>14</v>
      </c>
      <c r="K5" s="58" t="s">
        <v>23</v>
      </c>
    </row>
    <row r="6" spans="1:11" ht="41.1" customHeight="1" x14ac:dyDescent="0.35">
      <c r="A6" s="50"/>
      <c r="B6" s="49"/>
      <c r="C6" s="16">
        <v>2553</v>
      </c>
      <c r="D6" s="16">
        <v>2554</v>
      </c>
      <c r="E6" s="14">
        <v>2555</v>
      </c>
      <c r="F6" s="14">
        <v>2556</v>
      </c>
      <c r="G6" s="14">
        <v>2557</v>
      </c>
      <c r="H6" s="14">
        <v>2558</v>
      </c>
      <c r="I6" s="14">
        <v>2559</v>
      </c>
      <c r="J6" s="56"/>
      <c r="K6" s="59"/>
    </row>
    <row r="7" spans="1:11" ht="19.5" customHeight="1" x14ac:dyDescent="0.35">
      <c r="A7" s="5">
        <v>2554</v>
      </c>
      <c r="B7" s="5">
        <v>24</v>
      </c>
      <c r="C7" s="6"/>
      <c r="D7" s="6">
        <v>24</v>
      </c>
      <c r="E7" s="6">
        <v>15</v>
      </c>
      <c r="F7" s="6">
        <v>15</v>
      </c>
      <c r="G7" s="25">
        <f>B7-J7</f>
        <v>15</v>
      </c>
      <c r="H7" s="6">
        <v>2</v>
      </c>
      <c r="I7" s="9">
        <v>0</v>
      </c>
      <c r="J7" s="9">
        <v>9</v>
      </c>
      <c r="K7" s="20">
        <f>G7/B7*100</f>
        <v>62.5</v>
      </c>
    </row>
    <row r="8" spans="1:11" ht="19.5" customHeight="1" x14ac:dyDescent="0.35">
      <c r="A8" s="5">
        <v>2555</v>
      </c>
      <c r="B8" s="5">
        <v>17</v>
      </c>
      <c r="C8" s="6"/>
      <c r="D8" s="6"/>
      <c r="E8" s="6">
        <v>17</v>
      </c>
      <c r="F8" s="6">
        <v>17</v>
      </c>
      <c r="G8" s="6">
        <v>17</v>
      </c>
      <c r="H8" s="25">
        <f>B8-J8</f>
        <v>17</v>
      </c>
      <c r="I8" s="9">
        <v>0</v>
      </c>
      <c r="J8" s="9">
        <v>0</v>
      </c>
      <c r="K8" s="20">
        <f>H8/B8*100</f>
        <v>100</v>
      </c>
    </row>
    <row r="9" spans="1:11" ht="19.5" customHeight="1" x14ac:dyDescent="0.35">
      <c r="A9" s="5">
        <v>2556</v>
      </c>
      <c r="B9" s="5">
        <f>16+37</f>
        <v>53</v>
      </c>
      <c r="C9" s="6"/>
      <c r="D9" s="6"/>
      <c r="E9" s="6"/>
      <c r="F9" s="6">
        <f>13+32</f>
        <v>45</v>
      </c>
      <c r="G9" s="6">
        <f>10+27</f>
        <v>37</v>
      </c>
      <c r="H9" s="6">
        <f>10+13</f>
        <v>23</v>
      </c>
      <c r="I9" s="26">
        <f>B9-J9</f>
        <v>35</v>
      </c>
      <c r="J9" s="9">
        <f>6+12</f>
        <v>18</v>
      </c>
      <c r="K9" s="20">
        <f>I9/B9*100</f>
        <v>66.037735849056602</v>
      </c>
    </row>
    <row r="10" spans="1:11" ht="19.5" customHeight="1" x14ac:dyDescent="0.35">
      <c r="A10" s="5">
        <v>2557</v>
      </c>
      <c r="B10" s="5">
        <f>26+10</f>
        <v>36</v>
      </c>
      <c r="C10" s="6"/>
      <c r="D10" s="6"/>
      <c r="E10" s="6"/>
      <c r="F10" s="6"/>
      <c r="G10" s="6">
        <v>18</v>
      </c>
      <c r="H10" s="6">
        <f>20+6</f>
        <v>26</v>
      </c>
      <c r="I10" s="26">
        <f t="shared" ref="I10:I12" si="0">B10-J10</f>
        <v>28</v>
      </c>
      <c r="J10" s="9">
        <f>6+2</f>
        <v>8</v>
      </c>
      <c r="K10" s="20">
        <f t="shared" ref="K10:K12" si="1">I10/B10*100</f>
        <v>77.777777777777786</v>
      </c>
    </row>
    <row r="11" spans="1:11" ht="19.5" customHeight="1" x14ac:dyDescent="0.35">
      <c r="A11" s="5">
        <v>2558</v>
      </c>
      <c r="B11" s="5">
        <v>19</v>
      </c>
      <c r="C11" s="6"/>
      <c r="D11" s="6"/>
      <c r="E11" s="6"/>
      <c r="F11" s="6"/>
      <c r="G11" s="6"/>
      <c r="H11" s="6">
        <v>17</v>
      </c>
      <c r="I11" s="26">
        <f t="shared" si="0"/>
        <v>17</v>
      </c>
      <c r="J11" s="9">
        <v>2</v>
      </c>
      <c r="K11" s="20">
        <f t="shared" si="1"/>
        <v>89.473684210526315</v>
      </c>
    </row>
    <row r="12" spans="1:11" ht="19.5" customHeight="1" x14ac:dyDescent="0.35">
      <c r="A12" s="5">
        <v>2559</v>
      </c>
      <c r="B12" s="5">
        <f>16+27</f>
        <v>43</v>
      </c>
      <c r="C12" s="6"/>
      <c r="D12" s="6"/>
      <c r="E12" s="6"/>
      <c r="F12" s="6"/>
      <c r="G12" s="6"/>
      <c r="H12" s="6"/>
      <c r="I12" s="26">
        <f t="shared" si="0"/>
        <v>43</v>
      </c>
      <c r="J12" s="9">
        <v>0</v>
      </c>
      <c r="K12" s="20">
        <f t="shared" si="1"/>
        <v>100</v>
      </c>
    </row>
    <row r="13" spans="1:11" ht="19.5" customHeight="1" x14ac:dyDescent="0.35">
      <c r="A13" s="7" t="s">
        <v>0</v>
      </c>
      <c r="B13" s="7">
        <f>SUM(B7:B12)</f>
        <v>192</v>
      </c>
      <c r="C13" s="7"/>
      <c r="D13" s="7">
        <f t="shared" ref="D13:J13" si="2">SUM(D7:D12)</f>
        <v>24</v>
      </c>
      <c r="E13" s="7">
        <f t="shared" si="2"/>
        <v>32</v>
      </c>
      <c r="F13" s="7">
        <f t="shared" si="2"/>
        <v>77</v>
      </c>
      <c r="G13" s="7">
        <f t="shared" si="2"/>
        <v>87</v>
      </c>
      <c r="H13" s="7">
        <f t="shared" si="2"/>
        <v>85</v>
      </c>
      <c r="I13" s="7">
        <f t="shared" si="2"/>
        <v>123</v>
      </c>
      <c r="J13" s="7">
        <f t="shared" si="2"/>
        <v>37</v>
      </c>
      <c r="K13" s="27"/>
    </row>
    <row r="14" spans="1:11" ht="9" customHeight="1" x14ac:dyDescent="0.35"/>
    <row r="15" spans="1:11" s="4" customFormat="1" ht="22.5" customHeight="1" x14ac:dyDescent="0.4">
      <c r="A15" s="8" t="s">
        <v>17</v>
      </c>
      <c r="B15" s="3"/>
      <c r="C15" s="3"/>
      <c r="D15" s="3"/>
      <c r="E15" s="3"/>
      <c r="F15" s="3"/>
      <c r="G15" s="3"/>
      <c r="H15" s="3"/>
      <c r="I15" s="15"/>
      <c r="J15" s="15"/>
      <c r="K15" s="15"/>
    </row>
    <row r="16" spans="1:11" ht="24" customHeight="1" x14ac:dyDescent="0.35">
      <c r="A16" s="40" t="s">
        <v>13</v>
      </c>
      <c r="B16" s="40" t="s">
        <v>1</v>
      </c>
      <c r="C16" s="42" t="s">
        <v>18</v>
      </c>
      <c r="D16" s="43"/>
      <c r="E16" s="43"/>
      <c r="F16" s="43"/>
      <c r="G16" s="43"/>
      <c r="H16" s="43"/>
      <c r="I16" s="44"/>
      <c r="J16" s="45" t="s">
        <v>19</v>
      </c>
      <c r="K16" s="47" t="s">
        <v>21</v>
      </c>
    </row>
    <row r="17" spans="1:11" ht="41.1" customHeight="1" x14ac:dyDescent="0.35">
      <c r="A17" s="41"/>
      <c r="B17" s="40"/>
      <c r="C17" s="17">
        <v>2553</v>
      </c>
      <c r="D17" s="17">
        <v>2554</v>
      </c>
      <c r="E17" s="18">
        <v>2555</v>
      </c>
      <c r="F17" s="18">
        <v>2556</v>
      </c>
      <c r="G17" s="18">
        <v>2557</v>
      </c>
      <c r="H17" s="18">
        <v>2558</v>
      </c>
      <c r="I17" s="18">
        <v>2559</v>
      </c>
      <c r="J17" s="46"/>
      <c r="K17" s="48"/>
    </row>
    <row r="18" spans="1:11" ht="19.5" customHeight="1" x14ac:dyDescent="0.35">
      <c r="A18" s="5">
        <v>2554</v>
      </c>
      <c r="B18" s="5">
        <v>24</v>
      </c>
      <c r="C18" s="6"/>
      <c r="D18" s="6"/>
      <c r="E18" s="6"/>
      <c r="F18" s="6"/>
      <c r="G18" s="25">
        <v>2</v>
      </c>
      <c r="H18" s="6">
        <v>11</v>
      </c>
      <c r="I18" s="9">
        <v>2</v>
      </c>
      <c r="J18" s="9">
        <v>2</v>
      </c>
      <c r="K18" s="20">
        <f>J18*100/B18</f>
        <v>8.3333333333333339</v>
      </c>
    </row>
    <row r="19" spans="1:11" ht="19.5" customHeight="1" x14ac:dyDescent="0.35">
      <c r="A19" s="5">
        <v>2555</v>
      </c>
      <c r="B19" s="5">
        <v>17</v>
      </c>
      <c r="C19" s="6"/>
      <c r="D19" s="6"/>
      <c r="E19" s="6"/>
      <c r="F19" s="6"/>
      <c r="G19" s="6"/>
      <c r="H19" s="25">
        <v>15</v>
      </c>
      <c r="I19" s="9">
        <v>2</v>
      </c>
      <c r="J19" s="9">
        <v>15</v>
      </c>
      <c r="K19" s="20">
        <f t="shared" ref="K19:K23" si="3">J19*100/B19</f>
        <v>88.235294117647058</v>
      </c>
    </row>
    <row r="20" spans="1:11" ht="19.5" customHeight="1" x14ac:dyDescent="0.35">
      <c r="A20" s="5">
        <v>2556</v>
      </c>
      <c r="B20" s="5">
        <f>16+37</f>
        <v>53</v>
      </c>
      <c r="C20" s="6"/>
      <c r="D20" s="6"/>
      <c r="E20" s="6"/>
      <c r="F20" s="6"/>
      <c r="G20" s="6"/>
      <c r="H20" s="6"/>
      <c r="I20" s="26">
        <f>10+12</f>
        <v>22</v>
      </c>
      <c r="J20" s="9">
        <f>10+12</f>
        <v>22</v>
      </c>
      <c r="K20" s="20">
        <f t="shared" si="3"/>
        <v>41.509433962264154</v>
      </c>
    </row>
    <row r="21" spans="1:11" ht="19.5" customHeight="1" x14ac:dyDescent="0.35">
      <c r="A21" s="5">
        <v>2557</v>
      </c>
      <c r="B21" s="5">
        <f>26+10</f>
        <v>36</v>
      </c>
      <c r="C21" s="6"/>
      <c r="D21" s="6"/>
      <c r="E21" s="6"/>
      <c r="F21" s="6"/>
      <c r="G21" s="6"/>
      <c r="H21" s="6"/>
      <c r="I21" s="9"/>
      <c r="J21" s="9"/>
      <c r="K21" s="20">
        <f t="shared" si="3"/>
        <v>0</v>
      </c>
    </row>
    <row r="22" spans="1:11" ht="19.5" customHeight="1" x14ac:dyDescent="0.35">
      <c r="A22" s="5">
        <v>2558</v>
      </c>
      <c r="B22" s="5">
        <v>19</v>
      </c>
      <c r="C22" s="6"/>
      <c r="D22" s="6"/>
      <c r="E22" s="6"/>
      <c r="F22" s="6"/>
      <c r="G22" s="6"/>
      <c r="H22" s="6"/>
      <c r="I22" s="9"/>
      <c r="J22" s="9"/>
      <c r="K22" s="20">
        <f t="shared" si="3"/>
        <v>0</v>
      </c>
    </row>
    <row r="23" spans="1:11" ht="19.5" customHeight="1" x14ac:dyDescent="0.35">
      <c r="A23" s="5">
        <v>2559</v>
      </c>
      <c r="B23" s="5">
        <f>16+27</f>
        <v>43</v>
      </c>
      <c r="C23" s="6"/>
      <c r="D23" s="6"/>
      <c r="E23" s="6"/>
      <c r="F23" s="6"/>
      <c r="G23" s="6"/>
      <c r="H23" s="6"/>
      <c r="I23" s="9"/>
      <c r="J23" s="9"/>
      <c r="K23" s="20">
        <f t="shared" si="3"/>
        <v>0</v>
      </c>
    </row>
    <row r="24" spans="1:11" ht="19.5" customHeight="1" x14ac:dyDescent="0.35">
      <c r="A24" s="19" t="s">
        <v>0</v>
      </c>
      <c r="B24" s="19">
        <f>SUM(B18:B23)</f>
        <v>192</v>
      </c>
      <c r="C24" s="19"/>
      <c r="D24" s="19"/>
      <c r="E24" s="19"/>
      <c r="F24" s="19"/>
      <c r="G24" s="19">
        <f>SUM(G18:G23)</f>
        <v>2</v>
      </c>
      <c r="H24" s="19">
        <f>SUM(H18:H23)</f>
        <v>26</v>
      </c>
      <c r="I24" s="19">
        <f>SUM(I18:I23)</f>
        <v>26</v>
      </c>
      <c r="J24" s="19">
        <f>SUM(J18:J23)</f>
        <v>39</v>
      </c>
      <c r="K24" s="27"/>
    </row>
    <row r="25" spans="1:11" ht="12.75" customHeight="1" x14ac:dyDescent="0.35"/>
    <row r="26" spans="1:11" s="4" customFormat="1" ht="22.5" customHeight="1" x14ac:dyDescent="0.4">
      <c r="A26" s="51" t="s">
        <v>12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</row>
    <row r="27" spans="1:11" s="4" customFormat="1" ht="22.5" customHeight="1" x14ac:dyDescent="0.4">
      <c r="A27" s="8" t="s">
        <v>16</v>
      </c>
      <c r="B27" s="3"/>
      <c r="C27" s="3"/>
      <c r="D27" s="3"/>
      <c r="E27" s="3"/>
      <c r="F27" s="3"/>
      <c r="G27" s="3"/>
      <c r="H27" s="3"/>
      <c r="I27" s="13"/>
      <c r="J27" s="13"/>
      <c r="K27" s="13"/>
    </row>
    <row r="28" spans="1:11" ht="24" customHeight="1" x14ac:dyDescent="0.35">
      <c r="A28" s="49" t="s">
        <v>13</v>
      </c>
      <c r="B28" s="49" t="s">
        <v>1</v>
      </c>
      <c r="C28" s="52" t="s">
        <v>15</v>
      </c>
      <c r="D28" s="53"/>
      <c r="E28" s="53"/>
      <c r="F28" s="53"/>
      <c r="G28" s="53"/>
      <c r="H28" s="53"/>
      <c r="I28" s="54"/>
      <c r="J28" s="55" t="s">
        <v>14</v>
      </c>
      <c r="K28" s="58" t="s">
        <v>23</v>
      </c>
    </row>
    <row r="29" spans="1:11" ht="41.1" customHeight="1" x14ac:dyDescent="0.35">
      <c r="A29" s="50"/>
      <c r="B29" s="49"/>
      <c r="C29" s="16">
        <v>2553</v>
      </c>
      <c r="D29" s="16">
        <v>2554</v>
      </c>
      <c r="E29" s="14">
        <v>2555</v>
      </c>
      <c r="F29" s="14">
        <v>2556</v>
      </c>
      <c r="G29" s="14">
        <v>2557</v>
      </c>
      <c r="H29" s="14">
        <v>2558</v>
      </c>
      <c r="I29" s="14">
        <v>2559</v>
      </c>
      <c r="J29" s="56"/>
      <c r="K29" s="59"/>
    </row>
    <row r="30" spans="1:11" ht="19.5" customHeight="1" x14ac:dyDescent="0.35">
      <c r="A30" s="5">
        <v>2553</v>
      </c>
      <c r="B30" s="5">
        <f>29+18</f>
        <v>47</v>
      </c>
      <c r="C30" s="6">
        <f>25+14</f>
        <v>39</v>
      </c>
      <c r="D30" s="6">
        <v>29</v>
      </c>
      <c r="E30" s="6">
        <v>29</v>
      </c>
      <c r="F30" s="25">
        <f>B30-J30</f>
        <v>29</v>
      </c>
      <c r="G30" s="6">
        <v>0</v>
      </c>
      <c r="H30" s="6">
        <v>0</v>
      </c>
      <c r="I30" s="9">
        <v>0</v>
      </c>
      <c r="J30" s="9">
        <f>12+6</f>
        <v>18</v>
      </c>
      <c r="K30" s="20">
        <v>53.85</v>
      </c>
    </row>
    <row r="31" spans="1:11" ht="19.5" customHeight="1" x14ac:dyDescent="0.35">
      <c r="A31" s="5">
        <v>2554</v>
      </c>
      <c r="B31" s="5"/>
      <c r="C31" s="6"/>
      <c r="D31" s="6"/>
      <c r="E31" s="6"/>
      <c r="F31" s="6"/>
      <c r="G31" s="6"/>
      <c r="H31" s="6"/>
      <c r="I31" s="9"/>
      <c r="J31" s="9"/>
      <c r="K31" s="20"/>
    </row>
    <row r="32" spans="1:11" ht="19.5" customHeight="1" x14ac:dyDescent="0.35">
      <c r="A32" s="5">
        <v>2555</v>
      </c>
      <c r="B32" s="5"/>
      <c r="C32" s="6"/>
      <c r="D32" s="6"/>
      <c r="E32" s="6"/>
      <c r="F32" s="6"/>
      <c r="G32" s="6"/>
      <c r="H32" s="6"/>
      <c r="I32" s="9"/>
      <c r="J32" s="9"/>
      <c r="K32" s="20"/>
    </row>
    <row r="33" spans="1:11" ht="19.5" customHeight="1" x14ac:dyDescent="0.35">
      <c r="A33" s="5">
        <v>2556</v>
      </c>
      <c r="B33" s="5"/>
      <c r="C33" s="6"/>
      <c r="D33" s="6"/>
      <c r="E33" s="6"/>
      <c r="F33" s="6"/>
      <c r="G33" s="6"/>
      <c r="H33" s="6"/>
      <c r="I33" s="9"/>
      <c r="J33" s="9"/>
      <c r="K33" s="20"/>
    </row>
    <row r="34" spans="1:11" ht="19.5" customHeight="1" x14ac:dyDescent="0.35">
      <c r="A34" s="5">
        <v>2557</v>
      </c>
      <c r="B34" s="5"/>
      <c r="C34" s="6"/>
      <c r="D34" s="6"/>
      <c r="E34" s="6"/>
      <c r="F34" s="6"/>
      <c r="G34" s="6"/>
      <c r="H34" s="6"/>
      <c r="I34" s="9"/>
      <c r="J34" s="9"/>
      <c r="K34" s="20"/>
    </row>
    <row r="35" spans="1:11" ht="19.5" customHeight="1" x14ac:dyDescent="0.35">
      <c r="A35" s="5">
        <v>2558</v>
      </c>
      <c r="B35" s="5"/>
      <c r="C35" s="6"/>
      <c r="D35" s="6"/>
      <c r="E35" s="6"/>
      <c r="F35" s="6"/>
      <c r="G35" s="6"/>
      <c r="H35" s="6"/>
      <c r="I35" s="9"/>
      <c r="J35" s="9"/>
      <c r="K35" s="20"/>
    </row>
    <row r="36" spans="1:11" ht="19.5" customHeight="1" x14ac:dyDescent="0.35">
      <c r="A36" s="5">
        <v>2559</v>
      </c>
      <c r="B36" s="5"/>
      <c r="C36" s="6"/>
      <c r="D36" s="6"/>
      <c r="E36" s="6"/>
      <c r="F36" s="6"/>
      <c r="G36" s="6"/>
      <c r="H36" s="6"/>
      <c r="I36" s="9"/>
      <c r="J36" s="9"/>
      <c r="K36" s="20"/>
    </row>
    <row r="37" spans="1:11" ht="19.5" customHeight="1" x14ac:dyDescent="0.35">
      <c r="A37" s="7" t="s">
        <v>0</v>
      </c>
      <c r="B37" s="7">
        <f>SUM(B30:B36)</f>
        <v>47</v>
      </c>
      <c r="C37" s="7">
        <f t="shared" ref="C37:J37" si="4">SUM(C30:C36)</f>
        <v>39</v>
      </c>
      <c r="D37" s="7">
        <f t="shared" si="4"/>
        <v>29</v>
      </c>
      <c r="E37" s="7">
        <f t="shared" si="4"/>
        <v>29</v>
      </c>
      <c r="F37" s="7">
        <f t="shared" si="4"/>
        <v>29</v>
      </c>
      <c r="G37" s="7">
        <f t="shared" ref="G37" si="5">SUM(G30:G36)</f>
        <v>0</v>
      </c>
      <c r="H37" s="7">
        <f t="shared" ref="H37" si="6">SUM(H30:H36)</f>
        <v>0</v>
      </c>
      <c r="I37" s="7">
        <f t="shared" ref="I37" si="7">SUM(I30:I36)</f>
        <v>0</v>
      </c>
      <c r="J37" s="7">
        <f t="shared" si="4"/>
        <v>18</v>
      </c>
      <c r="K37" s="27"/>
    </row>
    <row r="38" spans="1:11" ht="12.75" customHeight="1" x14ac:dyDescent="0.35"/>
    <row r="39" spans="1:11" s="4" customFormat="1" ht="22.5" customHeight="1" x14ac:dyDescent="0.4">
      <c r="A39" s="8" t="s">
        <v>17</v>
      </c>
      <c r="B39" s="3"/>
      <c r="C39" s="3"/>
      <c r="D39" s="3"/>
      <c r="E39" s="3"/>
      <c r="F39" s="3"/>
      <c r="G39" s="3"/>
      <c r="H39" s="3"/>
      <c r="I39" s="15"/>
      <c r="J39" s="15"/>
      <c r="K39" s="15"/>
    </row>
    <row r="40" spans="1:11" ht="24" customHeight="1" x14ac:dyDescent="0.35">
      <c r="A40" s="40" t="s">
        <v>13</v>
      </c>
      <c r="B40" s="40" t="s">
        <v>1</v>
      </c>
      <c r="C40" s="42" t="s">
        <v>18</v>
      </c>
      <c r="D40" s="43"/>
      <c r="E40" s="43"/>
      <c r="F40" s="43"/>
      <c r="G40" s="43"/>
      <c r="H40" s="43"/>
      <c r="I40" s="44"/>
      <c r="J40" s="45" t="s">
        <v>19</v>
      </c>
      <c r="K40" s="47" t="s">
        <v>21</v>
      </c>
    </row>
    <row r="41" spans="1:11" ht="41.1" customHeight="1" x14ac:dyDescent="0.35">
      <c r="A41" s="41"/>
      <c r="B41" s="40"/>
      <c r="C41" s="17">
        <v>2553</v>
      </c>
      <c r="D41" s="17">
        <v>2554</v>
      </c>
      <c r="E41" s="18">
        <v>2555</v>
      </c>
      <c r="F41" s="18">
        <v>2556</v>
      </c>
      <c r="G41" s="18">
        <v>2557</v>
      </c>
      <c r="H41" s="18">
        <v>2558</v>
      </c>
      <c r="I41" s="18">
        <v>2559</v>
      </c>
      <c r="J41" s="46"/>
      <c r="K41" s="48"/>
    </row>
    <row r="42" spans="1:11" ht="19.5" customHeight="1" x14ac:dyDescent="0.35">
      <c r="A42" s="5">
        <v>2553</v>
      </c>
      <c r="B42" s="5">
        <v>47</v>
      </c>
      <c r="C42" s="6"/>
      <c r="D42" s="6"/>
      <c r="E42" s="25">
        <f>3+5</f>
        <v>8</v>
      </c>
      <c r="F42" s="25">
        <v>0</v>
      </c>
      <c r="G42" s="6">
        <f>14+7</f>
        <v>21</v>
      </c>
      <c r="H42" s="6">
        <v>0</v>
      </c>
      <c r="I42" s="9">
        <v>0</v>
      </c>
      <c r="J42" s="9">
        <f>3+5</f>
        <v>8</v>
      </c>
      <c r="K42" s="20">
        <f>J42*100/B42</f>
        <v>17.021276595744681</v>
      </c>
    </row>
    <row r="43" spans="1:11" ht="19.5" customHeight="1" x14ac:dyDescent="0.35">
      <c r="A43" s="5">
        <v>2554</v>
      </c>
      <c r="B43" s="5"/>
      <c r="C43" s="6"/>
      <c r="D43" s="6"/>
      <c r="E43" s="6"/>
      <c r="F43" s="6"/>
      <c r="G43" s="6"/>
      <c r="H43" s="6"/>
      <c r="I43" s="9"/>
      <c r="J43" s="9"/>
      <c r="K43" s="20"/>
    </row>
    <row r="44" spans="1:11" ht="19.5" customHeight="1" x14ac:dyDescent="0.35">
      <c r="A44" s="5">
        <v>2555</v>
      </c>
      <c r="B44" s="5"/>
      <c r="C44" s="6"/>
      <c r="D44" s="6"/>
      <c r="E44" s="6"/>
      <c r="F44" s="6"/>
      <c r="G44" s="6"/>
      <c r="H44" s="6"/>
      <c r="I44" s="9"/>
      <c r="J44" s="9"/>
      <c r="K44" s="20"/>
    </row>
    <row r="45" spans="1:11" ht="19.5" customHeight="1" x14ac:dyDescent="0.35">
      <c r="A45" s="5">
        <v>2556</v>
      </c>
      <c r="B45" s="5"/>
      <c r="C45" s="6"/>
      <c r="D45" s="6"/>
      <c r="E45" s="6"/>
      <c r="F45" s="6"/>
      <c r="G45" s="6"/>
      <c r="H45" s="6"/>
      <c r="I45" s="9"/>
      <c r="J45" s="9"/>
      <c r="K45" s="20"/>
    </row>
    <row r="46" spans="1:11" ht="19.5" customHeight="1" x14ac:dyDescent="0.35">
      <c r="A46" s="5">
        <v>2557</v>
      </c>
      <c r="B46" s="5"/>
      <c r="C46" s="6"/>
      <c r="D46" s="6"/>
      <c r="E46" s="6"/>
      <c r="F46" s="6"/>
      <c r="G46" s="6"/>
      <c r="H46" s="6"/>
      <c r="I46" s="9"/>
      <c r="J46" s="9"/>
      <c r="K46" s="20"/>
    </row>
    <row r="47" spans="1:11" ht="19.5" customHeight="1" x14ac:dyDescent="0.35">
      <c r="A47" s="5">
        <v>2558</v>
      </c>
      <c r="B47" s="5"/>
      <c r="C47" s="6"/>
      <c r="D47" s="6"/>
      <c r="E47" s="6"/>
      <c r="F47" s="6"/>
      <c r="G47" s="6"/>
      <c r="H47" s="6"/>
      <c r="I47" s="9"/>
      <c r="J47" s="9"/>
      <c r="K47" s="20"/>
    </row>
    <row r="48" spans="1:11" ht="19.5" customHeight="1" x14ac:dyDescent="0.35">
      <c r="A48" s="5">
        <v>2559</v>
      </c>
      <c r="B48" s="5"/>
      <c r="C48" s="6"/>
      <c r="D48" s="6"/>
      <c r="E48" s="6"/>
      <c r="F48" s="6"/>
      <c r="G48" s="6"/>
      <c r="H48" s="6"/>
      <c r="I48" s="9"/>
      <c r="J48" s="9"/>
      <c r="K48" s="20"/>
    </row>
    <row r="49" spans="1:11" ht="19.5" customHeight="1" x14ac:dyDescent="0.35">
      <c r="A49" s="19" t="s">
        <v>0</v>
      </c>
      <c r="B49" s="19">
        <f>SUM(B42:B48)</f>
        <v>47</v>
      </c>
      <c r="C49" s="19"/>
      <c r="D49" s="19"/>
      <c r="E49" s="19">
        <f t="shared" ref="E49:G49" si="8">SUM(E42:E48)</f>
        <v>8</v>
      </c>
      <c r="F49" s="19">
        <f t="shared" si="8"/>
        <v>0</v>
      </c>
      <c r="G49" s="19">
        <f t="shared" si="8"/>
        <v>21</v>
      </c>
      <c r="H49" s="19">
        <f t="shared" ref="H49" si="9">SUM(H42:H48)</f>
        <v>0</v>
      </c>
      <c r="I49" s="19">
        <f t="shared" ref="I49" si="10">SUM(I42:I48)</f>
        <v>0</v>
      </c>
      <c r="J49" s="19">
        <f t="shared" ref="J49" si="11">SUM(J42:J48)</f>
        <v>8</v>
      </c>
      <c r="K49" s="27"/>
    </row>
    <row r="50" spans="1:11" ht="12.75" customHeight="1" x14ac:dyDescent="0.35"/>
    <row r="51" spans="1:11" ht="12.75" customHeight="1" x14ac:dyDescent="0.35"/>
    <row r="52" spans="1:11" ht="24" customHeight="1" x14ac:dyDescent="0.35"/>
    <row r="53" spans="1:11" ht="23.25" x14ac:dyDescent="0.35">
      <c r="A53" s="51" t="s">
        <v>10</v>
      </c>
      <c r="B53" s="51"/>
      <c r="C53" s="51"/>
      <c r="D53" s="51"/>
      <c r="E53" s="51"/>
      <c r="F53" s="51"/>
      <c r="G53" s="51"/>
      <c r="H53" s="51"/>
      <c r="I53" s="51"/>
      <c r="J53" s="51"/>
      <c r="K53" s="51"/>
    </row>
    <row r="54" spans="1:11" ht="24.75" customHeight="1" x14ac:dyDescent="0.35">
      <c r="A54" s="8" t="s">
        <v>16</v>
      </c>
      <c r="B54" s="3"/>
      <c r="C54" s="3"/>
      <c r="D54" s="3"/>
      <c r="E54" s="3"/>
      <c r="F54" s="3"/>
      <c r="G54" s="3"/>
      <c r="H54" s="3"/>
      <c r="I54" s="3"/>
      <c r="J54" s="13"/>
      <c r="K54" s="13"/>
    </row>
    <row r="55" spans="1:11" ht="24" customHeight="1" x14ac:dyDescent="0.35">
      <c r="A55" s="49" t="s">
        <v>13</v>
      </c>
      <c r="B55" s="49" t="s">
        <v>1</v>
      </c>
      <c r="C55" s="52" t="s">
        <v>15</v>
      </c>
      <c r="D55" s="53"/>
      <c r="E55" s="53"/>
      <c r="F55" s="53"/>
      <c r="G55" s="53"/>
      <c r="H55" s="53"/>
      <c r="I55" s="54"/>
      <c r="J55" s="55" t="s">
        <v>14</v>
      </c>
      <c r="K55" s="58" t="s">
        <v>23</v>
      </c>
    </row>
    <row r="56" spans="1:11" ht="41.1" customHeight="1" x14ac:dyDescent="0.35">
      <c r="A56" s="50"/>
      <c r="B56" s="49"/>
      <c r="C56" s="16">
        <v>2553</v>
      </c>
      <c r="D56" s="16">
        <v>2554</v>
      </c>
      <c r="E56" s="14">
        <v>2555</v>
      </c>
      <c r="F56" s="14">
        <v>2556</v>
      </c>
      <c r="G56" s="14">
        <v>2557</v>
      </c>
      <c r="H56" s="14">
        <v>2558</v>
      </c>
      <c r="I56" s="14">
        <v>2559</v>
      </c>
      <c r="J56" s="56"/>
      <c r="K56" s="59"/>
    </row>
    <row r="57" spans="1:11" ht="19.5" customHeight="1" x14ac:dyDescent="0.35">
      <c r="A57" s="5">
        <v>2553</v>
      </c>
      <c r="B57" s="5">
        <v>29</v>
      </c>
      <c r="C57" s="6">
        <v>18</v>
      </c>
      <c r="D57" s="6">
        <v>16</v>
      </c>
      <c r="E57" s="6">
        <v>13</v>
      </c>
      <c r="F57" s="25">
        <f>B57-J57</f>
        <v>13</v>
      </c>
      <c r="G57" s="6">
        <v>0</v>
      </c>
      <c r="H57" s="6">
        <v>0</v>
      </c>
      <c r="I57" s="9">
        <v>0</v>
      </c>
      <c r="J57" s="9">
        <v>16</v>
      </c>
      <c r="K57" s="20">
        <f>F57/B57*100</f>
        <v>44.827586206896555</v>
      </c>
    </row>
    <row r="58" spans="1:11" ht="19.5" customHeight="1" x14ac:dyDescent="0.35">
      <c r="A58" s="5">
        <v>2554</v>
      </c>
      <c r="B58" s="5">
        <f>39+15</f>
        <v>54</v>
      </c>
      <c r="C58" s="6"/>
      <c r="D58" s="6">
        <f>30+5</f>
        <v>35</v>
      </c>
      <c r="E58" s="6">
        <f>25+3</f>
        <v>28</v>
      </c>
      <c r="F58" s="6">
        <f>23+3</f>
        <v>26</v>
      </c>
      <c r="G58" s="25">
        <f>B58-J58</f>
        <v>24</v>
      </c>
      <c r="H58" s="6">
        <v>5</v>
      </c>
      <c r="I58" s="9">
        <v>2</v>
      </c>
      <c r="J58" s="9">
        <f>18+12</f>
        <v>30</v>
      </c>
      <c r="K58" s="20">
        <f>G58/B58*100</f>
        <v>44.444444444444443</v>
      </c>
    </row>
    <row r="59" spans="1:11" ht="19.5" customHeight="1" x14ac:dyDescent="0.35">
      <c r="A59" s="5">
        <v>2555</v>
      </c>
      <c r="B59" s="5">
        <v>20</v>
      </c>
      <c r="C59" s="6"/>
      <c r="D59" s="6"/>
      <c r="E59" s="6">
        <v>14</v>
      </c>
      <c r="F59" s="6">
        <v>12</v>
      </c>
      <c r="G59" s="6">
        <v>11</v>
      </c>
      <c r="H59" s="25">
        <f>B59-J59</f>
        <v>11</v>
      </c>
      <c r="I59" s="9">
        <v>4</v>
      </c>
      <c r="J59" s="9">
        <v>9</v>
      </c>
      <c r="K59" s="20">
        <f>H59/B59*100</f>
        <v>55.000000000000007</v>
      </c>
    </row>
    <row r="60" spans="1:11" ht="19.5" customHeight="1" x14ac:dyDescent="0.35">
      <c r="A60" s="5">
        <v>2556</v>
      </c>
      <c r="B60" s="5">
        <v>27</v>
      </c>
      <c r="C60" s="6"/>
      <c r="D60" s="6"/>
      <c r="E60" s="6"/>
      <c r="F60" s="6">
        <v>12</v>
      </c>
      <c r="G60" s="6">
        <v>10</v>
      </c>
      <c r="H60" s="6">
        <v>10</v>
      </c>
      <c r="I60" s="26">
        <f>B60-J60</f>
        <v>10</v>
      </c>
      <c r="J60" s="9">
        <v>17</v>
      </c>
      <c r="K60" s="20">
        <f>I60/B60*100</f>
        <v>37.037037037037038</v>
      </c>
    </row>
    <row r="61" spans="1:11" ht="19.5" customHeight="1" x14ac:dyDescent="0.35">
      <c r="A61" s="5">
        <v>2557</v>
      </c>
      <c r="B61" s="5">
        <v>31</v>
      </c>
      <c r="C61" s="6"/>
      <c r="D61" s="6"/>
      <c r="E61" s="6"/>
      <c r="F61" s="6"/>
      <c r="G61" s="6">
        <v>17</v>
      </c>
      <c r="H61" s="6">
        <v>11</v>
      </c>
      <c r="I61" s="26">
        <f t="shared" ref="I61:I63" si="12">B61-J61</f>
        <v>10</v>
      </c>
      <c r="J61" s="9">
        <v>21</v>
      </c>
      <c r="K61" s="20">
        <f t="shared" ref="K61:K63" si="13">I61/B61*100</f>
        <v>32.258064516129032</v>
      </c>
    </row>
    <row r="62" spans="1:11" ht="19.5" customHeight="1" x14ac:dyDescent="0.35">
      <c r="A62" s="5">
        <v>2558</v>
      </c>
      <c r="B62" s="5">
        <v>33</v>
      </c>
      <c r="C62" s="6"/>
      <c r="D62" s="6"/>
      <c r="E62" s="6"/>
      <c r="F62" s="6"/>
      <c r="G62" s="6"/>
      <c r="H62" s="6">
        <v>25</v>
      </c>
      <c r="I62" s="26">
        <f t="shared" si="12"/>
        <v>21</v>
      </c>
      <c r="J62" s="9">
        <v>12</v>
      </c>
      <c r="K62" s="20">
        <f t="shared" si="13"/>
        <v>63.636363636363633</v>
      </c>
    </row>
    <row r="63" spans="1:11" ht="19.5" customHeight="1" x14ac:dyDescent="0.35">
      <c r="A63" s="5">
        <v>2559</v>
      </c>
      <c r="B63" s="5">
        <v>21</v>
      </c>
      <c r="C63" s="6"/>
      <c r="D63" s="6"/>
      <c r="E63" s="6"/>
      <c r="F63" s="6"/>
      <c r="G63" s="6"/>
      <c r="H63" s="6"/>
      <c r="I63" s="26">
        <f t="shared" si="12"/>
        <v>21</v>
      </c>
      <c r="J63" s="9">
        <v>0</v>
      </c>
      <c r="K63" s="20">
        <f t="shared" si="13"/>
        <v>100</v>
      </c>
    </row>
    <row r="64" spans="1:11" ht="19.5" customHeight="1" x14ac:dyDescent="0.35">
      <c r="A64" s="7" t="s">
        <v>0</v>
      </c>
      <c r="B64" s="7">
        <f>SUM(B57:B63)</f>
        <v>215</v>
      </c>
      <c r="C64" s="7">
        <f t="shared" ref="C64:J64" si="14">SUM(C57:C63)</f>
        <v>18</v>
      </c>
      <c r="D64" s="7">
        <f t="shared" si="14"/>
        <v>51</v>
      </c>
      <c r="E64" s="7">
        <f t="shared" si="14"/>
        <v>55</v>
      </c>
      <c r="F64" s="7">
        <f t="shared" si="14"/>
        <v>63</v>
      </c>
      <c r="G64" s="7">
        <f t="shared" si="14"/>
        <v>62</v>
      </c>
      <c r="H64" s="7">
        <f t="shared" si="14"/>
        <v>62</v>
      </c>
      <c r="I64" s="7">
        <f t="shared" si="14"/>
        <v>68</v>
      </c>
      <c r="J64" s="7">
        <f t="shared" si="14"/>
        <v>105</v>
      </c>
      <c r="K64" s="27"/>
    </row>
    <row r="65" spans="1:11" s="11" customFormat="1" ht="12.75" customHeight="1" x14ac:dyDescent="0.35">
      <c r="A65" s="10"/>
      <c r="B65" s="10"/>
      <c r="C65" s="10"/>
      <c r="D65" s="10"/>
      <c r="E65" s="10"/>
      <c r="F65" s="10"/>
      <c r="G65" s="10"/>
      <c r="H65" s="10"/>
      <c r="I65" s="10"/>
      <c r="J65" s="10"/>
      <c r="K65" s="10"/>
    </row>
    <row r="66" spans="1:11" ht="24.75" customHeight="1" x14ac:dyDescent="0.35">
      <c r="A66" s="8" t="s">
        <v>17</v>
      </c>
      <c r="B66" s="3"/>
      <c r="C66" s="3"/>
      <c r="D66" s="3"/>
      <c r="E66" s="3"/>
      <c r="F66" s="3"/>
      <c r="G66" s="3"/>
      <c r="H66" s="3"/>
      <c r="I66" s="3"/>
      <c r="J66" s="15"/>
      <c r="K66" s="15"/>
    </row>
    <row r="67" spans="1:11" ht="24" customHeight="1" x14ac:dyDescent="0.35">
      <c r="A67" s="40" t="s">
        <v>13</v>
      </c>
      <c r="B67" s="40" t="s">
        <v>1</v>
      </c>
      <c r="C67" s="42" t="s">
        <v>18</v>
      </c>
      <c r="D67" s="43"/>
      <c r="E67" s="43"/>
      <c r="F67" s="43"/>
      <c r="G67" s="43"/>
      <c r="H67" s="43"/>
      <c r="I67" s="44"/>
      <c r="J67" s="45" t="s">
        <v>19</v>
      </c>
      <c r="K67" s="47" t="s">
        <v>21</v>
      </c>
    </row>
    <row r="68" spans="1:11" ht="41.1" customHeight="1" x14ac:dyDescent="0.35">
      <c r="A68" s="41"/>
      <c r="B68" s="40"/>
      <c r="C68" s="17">
        <v>2553</v>
      </c>
      <c r="D68" s="17">
        <v>2554</v>
      </c>
      <c r="E68" s="18">
        <v>2555</v>
      </c>
      <c r="F68" s="18">
        <v>2556</v>
      </c>
      <c r="G68" s="18">
        <v>2557</v>
      </c>
      <c r="H68" s="18">
        <v>2558</v>
      </c>
      <c r="I68" s="18">
        <v>2559</v>
      </c>
      <c r="J68" s="46"/>
      <c r="K68" s="48"/>
    </row>
    <row r="69" spans="1:11" ht="19.5" customHeight="1" x14ac:dyDescent="0.35">
      <c r="A69" s="5">
        <v>2553</v>
      </c>
      <c r="B69" s="5">
        <v>29</v>
      </c>
      <c r="C69" s="6"/>
      <c r="D69" s="6"/>
      <c r="E69" s="6"/>
      <c r="F69" s="25">
        <v>0</v>
      </c>
      <c r="G69" s="6">
        <v>13</v>
      </c>
      <c r="H69" s="6">
        <v>0</v>
      </c>
      <c r="I69" s="9">
        <v>0</v>
      </c>
      <c r="J69" s="9">
        <v>0</v>
      </c>
      <c r="K69" s="20">
        <f>J69*100/B69</f>
        <v>0</v>
      </c>
    </row>
    <row r="70" spans="1:11" ht="19.5" customHeight="1" x14ac:dyDescent="0.35">
      <c r="A70" s="5">
        <v>2554</v>
      </c>
      <c r="B70" s="5">
        <f>39+15</f>
        <v>54</v>
      </c>
      <c r="C70" s="6"/>
      <c r="D70" s="6"/>
      <c r="E70" s="6"/>
      <c r="F70" s="6"/>
      <c r="G70" s="25">
        <v>0</v>
      </c>
      <c r="H70" s="6">
        <f>11+3</f>
        <v>14</v>
      </c>
      <c r="I70" s="9">
        <v>4</v>
      </c>
      <c r="J70" s="9">
        <v>0</v>
      </c>
      <c r="K70" s="20">
        <f t="shared" ref="K70:K75" si="15">J70*100/B70</f>
        <v>0</v>
      </c>
    </row>
    <row r="71" spans="1:11" ht="19.5" customHeight="1" x14ac:dyDescent="0.35">
      <c r="A71" s="5">
        <v>2555</v>
      </c>
      <c r="B71" s="5">
        <v>20</v>
      </c>
      <c r="C71" s="6"/>
      <c r="D71" s="6"/>
      <c r="E71" s="6"/>
      <c r="F71" s="6"/>
      <c r="G71" s="6"/>
      <c r="H71" s="25">
        <v>1</v>
      </c>
      <c r="I71" s="9">
        <v>6</v>
      </c>
      <c r="J71" s="9">
        <v>1</v>
      </c>
      <c r="K71" s="20">
        <f t="shared" si="15"/>
        <v>5</v>
      </c>
    </row>
    <row r="72" spans="1:11" ht="19.5" customHeight="1" x14ac:dyDescent="0.35">
      <c r="A72" s="5">
        <v>2556</v>
      </c>
      <c r="B72" s="5">
        <v>27</v>
      </c>
      <c r="C72" s="6"/>
      <c r="D72" s="6"/>
      <c r="E72" s="6"/>
      <c r="F72" s="6"/>
      <c r="G72" s="6"/>
      <c r="H72" s="6"/>
      <c r="I72" s="26">
        <v>3</v>
      </c>
      <c r="J72" s="9">
        <v>3</v>
      </c>
      <c r="K72" s="20">
        <f t="shared" si="15"/>
        <v>11.111111111111111</v>
      </c>
    </row>
    <row r="73" spans="1:11" ht="19.5" customHeight="1" x14ac:dyDescent="0.35">
      <c r="A73" s="5">
        <v>2557</v>
      </c>
      <c r="B73" s="5">
        <v>31</v>
      </c>
      <c r="C73" s="6"/>
      <c r="D73" s="6"/>
      <c r="E73" s="6"/>
      <c r="F73" s="6"/>
      <c r="G73" s="6"/>
      <c r="H73" s="6"/>
      <c r="I73" s="9"/>
      <c r="J73" s="9"/>
      <c r="K73" s="20">
        <f t="shared" si="15"/>
        <v>0</v>
      </c>
    </row>
    <row r="74" spans="1:11" ht="19.5" customHeight="1" x14ac:dyDescent="0.35">
      <c r="A74" s="5">
        <v>2558</v>
      </c>
      <c r="B74" s="5">
        <v>33</v>
      </c>
      <c r="C74" s="6"/>
      <c r="D74" s="6"/>
      <c r="E74" s="6"/>
      <c r="F74" s="6"/>
      <c r="G74" s="6"/>
      <c r="H74" s="6"/>
      <c r="I74" s="9"/>
      <c r="J74" s="9"/>
      <c r="K74" s="20">
        <f t="shared" si="15"/>
        <v>0</v>
      </c>
    </row>
    <row r="75" spans="1:11" ht="19.5" customHeight="1" x14ac:dyDescent="0.35">
      <c r="A75" s="5">
        <v>2559</v>
      </c>
      <c r="B75" s="5">
        <v>21</v>
      </c>
      <c r="C75" s="6"/>
      <c r="D75" s="6"/>
      <c r="E75" s="6"/>
      <c r="F75" s="6"/>
      <c r="G75" s="6"/>
      <c r="H75" s="6"/>
      <c r="I75" s="9"/>
      <c r="J75" s="9"/>
      <c r="K75" s="20">
        <f t="shared" si="15"/>
        <v>0</v>
      </c>
    </row>
    <row r="76" spans="1:11" ht="19.5" customHeight="1" x14ac:dyDescent="0.35">
      <c r="A76" s="19" t="s">
        <v>0</v>
      </c>
      <c r="B76" s="19">
        <f>SUM(B69:B75)</f>
        <v>215</v>
      </c>
      <c r="C76" s="19"/>
      <c r="D76" s="19"/>
      <c r="E76" s="19"/>
      <c r="F76" s="19">
        <f>SUM(F69:F75)</f>
        <v>0</v>
      </c>
      <c r="G76" s="19">
        <f>SUM(G69:G75)</f>
        <v>13</v>
      </c>
      <c r="H76" s="19">
        <f t="shared" ref="H76:J76" si="16">SUM(H69:H75)</f>
        <v>15</v>
      </c>
      <c r="I76" s="19">
        <f t="shared" si="16"/>
        <v>13</v>
      </c>
      <c r="J76" s="19">
        <f t="shared" si="16"/>
        <v>4</v>
      </c>
      <c r="K76" s="27"/>
    </row>
    <row r="77" spans="1:11" s="11" customFormat="1" ht="12.75" customHeight="1" x14ac:dyDescent="0.35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</row>
    <row r="78" spans="1:11" s="11" customFormat="1" ht="12.75" customHeight="1" x14ac:dyDescent="0.35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</row>
    <row r="79" spans="1:11" s="11" customFormat="1" ht="12.75" customHeight="1" x14ac:dyDescent="0.35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</row>
    <row r="80" spans="1:11" s="4" customFormat="1" ht="22.5" customHeight="1" x14ac:dyDescent="0.4">
      <c r="A80" s="51" t="s">
        <v>4</v>
      </c>
      <c r="B80" s="51"/>
      <c r="C80" s="51"/>
      <c r="D80" s="51"/>
      <c r="E80" s="51"/>
      <c r="F80" s="51"/>
      <c r="G80" s="51"/>
      <c r="H80" s="51"/>
      <c r="I80" s="51"/>
      <c r="J80" s="51"/>
      <c r="K80" s="51"/>
    </row>
    <row r="81" spans="1:11" ht="23.25" x14ac:dyDescent="0.35">
      <c r="A81" s="8" t="s">
        <v>16</v>
      </c>
      <c r="B81" s="3"/>
      <c r="C81" s="3"/>
      <c r="D81" s="3"/>
      <c r="E81" s="3"/>
      <c r="F81" s="3"/>
      <c r="G81" s="3"/>
      <c r="H81" s="3"/>
      <c r="I81" s="3"/>
      <c r="J81" s="12"/>
      <c r="K81" s="12"/>
    </row>
    <row r="82" spans="1:11" ht="24" customHeight="1" x14ac:dyDescent="0.35">
      <c r="A82" s="49" t="s">
        <v>13</v>
      </c>
      <c r="B82" s="49" t="s">
        <v>1</v>
      </c>
      <c r="C82" s="52" t="s">
        <v>15</v>
      </c>
      <c r="D82" s="53"/>
      <c r="E82" s="53"/>
      <c r="F82" s="53"/>
      <c r="G82" s="53"/>
      <c r="H82" s="53"/>
      <c r="I82" s="54"/>
      <c r="J82" s="55" t="s">
        <v>14</v>
      </c>
      <c r="K82" s="58" t="s">
        <v>23</v>
      </c>
    </row>
    <row r="83" spans="1:11" ht="41.1" customHeight="1" x14ac:dyDescent="0.35">
      <c r="A83" s="50"/>
      <c r="B83" s="49"/>
      <c r="C83" s="16">
        <v>2553</v>
      </c>
      <c r="D83" s="16">
        <v>2554</v>
      </c>
      <c r="E83" s="14">
        <v>2555</v>
      </c>
      <c r="F83" s="14">
        <v>2556</v>
      </c>
      <c r="G83" s="14">
        <v>2557</v>
      </c>
      <c r="H83" s="14">
        <v>2558</v>
      </c>
      <c r="I83" s="14">
        <v>2559</v>
      </c>
      <c r="J83" s="56"/>
      <c r="K83" s="59"/>
    </row>
    <row r="84" spans="1:11" ht="19.5" customHeight="1" x14ac:dyDescent="0.35">
      <c r="A84" s="5">
        <v>2553</v>
      </c>
      <c r="B84" s="5">
        <v>5</v>
      </c>
      <c r="C84" s="6">
        <v>5</v>
      </c>
      <c r="D84" s="6">
        <v>3</v>
      </c>
      <c r="E84" s="6">
        <v>2</v>
      </c>
      <c r="F84" s="25">
        <v>2</v>
      </c>
      <c r="G84" s="6">
        <v>0</v>
      </c>
      <c r="H84" s="6">
        <v>0</v>
      </c>
      <c r="I84" s="9">
        <v>0</v>
      </c>
      <c r="J84" s="9">
        <v>3</v>
      </c>
      <c r="K84" s="20">
        <f>F84/B84*100</f>
        <v>40</v>
      </c>
    </row>
    <row r="85" spans="1:11" ht="19.5" customHeight="1" x14ac:dyDescent="0.35">
      <c r="A85" s="5">
        <v>2554</v>
      </c>
      <c r="B85" s="5">
        <v>25</v>
      </c>
      <c r="C85" s="6"/>
      <c r="D85" s="6">
        <v>21</v>
      </c>
      <c r="E85" s="6">
        <v>16</v>
      </c>
      <c r="F85" s="6">
        <v>13</v>
      </c>
      <c r="G85" s="25">
        <v>13</v>
      </c>
      <c r="H85" s="6">
        <v>2</v>
      </c>
      <c r="I85" s="9">
        <v>1</v>
      </c>
      <c r="J85" s="9">
        <v>12</v>
      </c>
      <c r="K85" s="20">
        <f>G85/B85*100</f>
        <v>52</v>
      </c>
    </row>
    <row r="86" spans="1:11" ht="19.5" customHeight="1" x14ac:dyDescent="0.35">
      <c r="A86" s="5">
        <v>2555</v>
      </c>
      <c r="B86" s="5">
        <v>20</v>
      </c>
      <c r="C86" s="6"/>
      <c r="D86" s="6"/>
      <c r="E86" s="6">
        <v>12</v>
      </c>
      <c r="F86" s="6">
        <v>6</v>
      </c>
      <c r="G86" s="6">
        <v>5</v>
      </c>
      <c r="H86" s="25">
        <v>3</v>
      </c>
      <c r="I86" s="9">
        <v>0</v>
      </c>
      <c r="J86" s="9">
        <v>15</v>
      </c>
      <c r="K86" s="20">
        <f>H86/B86*100</f>
        <v>15</v>
      </c>
    </row>
    <row r="87" spans="1:11" ht="19.5" customHeight="1" x14ac:dyDescent="0.35">
      <c r="A87" s="5">
        <v>2556</v>
      </c>
      <c r="B87" s="5">
        <v>17</v>
      </c>
      <c r="C87" s="6"/>
      <c r="D87" s="6"/>
      <c r="E87" s="6"/>
      <c r="F87" s="6">
        <v>15</v>
      </c>
      <c r="G87" s="6">
        <v>9</v>
      </c>
      <c r="H87" s="6">
        <v>8</v>
      </c>
      <c r="I87" s="26">
        <v>7</v>
      </c>
      <c r="J87" s="9">
        <v>10</v>
      </c>
      <c r="K87" s="20">
        <f>I87/B87*100</f>
        <v>41.17647058823529</v>
      </c>
    </row>
    <row r="88" spans="1:11" ht="19.5" customHeight="1" x14ac:dyDescent="0.35">
      <c r="A88" s="5">
        <v>2557</v>
      </c>
      <c r="B88" s="5">
        <v>12</v>
      </c>
      <c r="C88" s="6"/>
      <c r="D88" s="6"/>
      <c r="E88" s="6"/>
      <c r="F88" s="6"/>
      <c r="G88" s="6">
        <v>8</v>
      </c>
      <c r="H88" s="6">
        <v>7</v>
      </c>
      <c r="I88" s="26">
        <v>6</v>
      </c>
      <c r="J88" s="9">
        <v>5</v>
      </c>
      <c r="K88" s="20">
        <f t="shared" ref="K88" si="17">(B88-J88-(SUM(C100:I100)))*100/B88</f>
        <v>58.333333333333336</v>
      </c>
    </row>
    <row r="89" spans="1:11" ht="19.5" customHeight="1" x14ac:dyDescent="0.35">
      <c r="A89" s="5">
        <v>2558</v>
      </c>
      <c r="B89" s="5"/>
      <c r="C89" s="6"/>
      <c r="D89" s="6"/>
      <c r="E89" s="6"/>
      <c r="F89" s="6"/>
      <c r="G89" s="6"/>
      <c r="H89" s="6"/>
      <c r="I89" s="9"/>
      <c r="J89" s="9"/>
      <c r="K89" s="20"/>
    </row>
    <row r="90" spans="1:11" ht="19.5" customHeight="1" x14ac:dyDescent="0.35">
      <c r="A90" s="5">
        <v>2559</v>
      </c>
      <c r="B90" s="5"/>
      <c r="C90" s="6"/>
      <c r="D90" s="6"/>
      <c r="E90" s="6"/>
      <c r="F90" s="6"/>
      <c r="G90" s="6"/>
      <c r="H90" s="6"/>
      <c r="I90" s="9"/>
      <c r="J90" s="9"/>
      <c r="K90" s="20"/>
    </row>
    <row r="91" spans="1:11" ht="19.5" customHeight="1" x14ac:dyDescent="0.35">
      <c r="A91" s="7" t="s">
        <v>0</v>
      </c>
      <c r="B91" s="7">
        <f>SUM(B84:B90)</f>
        <v>79</v>
      </c>
      <c r="C91" s="7">
        <f t="shared" ref="C91:J91" si="18">SUM(C84:C90)</f>
        <v>5</v>
      </c>
      <c r="D91" s="7">
        <f t="shared" si="18"/>
        <v>24</v>
      </c>
      <c r="E91" s="7">
        <f t="shared" si="18"/>
        <v>30</v>
      </c>
      <c r="F91" s="7">
        <f t="shared" si="18"/>
        <v>36</v>
      </c>
      <c r="G91" s="7">
        <f t="shared" si="18"/>
        <v>35</v>
      </c>
      <c r="H91" s="7">
        <f t="shared" si="18"/>
        <v>20</v>
      </c>
      <c r="I91" s="7">
        <f t="shared" si="18"/>
        <v>14</v>
      </c>
      <c r="J91" s="7">
        <f t="shared" si="18"/>
        <v>45</v>
      </c>
      <c r="K91" s="27"/>
    </row>
    <row r="92" spans="1:11" s="4" customFormat="1" ht="12.75" customHeight="1" x14ac:dyDescent="0.4">
      <c r="A92" s="1"/>
      <c r="B92" s="1"/>
      <c r="C92" s="1"/>
      <c r="D92" s="1"/>
      <c r="E92" s="1"/>
      <c r="F92" s="1"/>
      <c r="G92" s="1"/>
      <c r="H92" s="1"/>
      <c r="I92" s="2"/>
      <c r="J92" s="2"/>
      <c r="K92" s="2"/>
    </row>
    <row r="93" spans="1:11" ht="23.25" x14ac:dyDescent="0.35">
      <c r="A93" s="8" t="s">
        <v>17</v>
      </c>
      <c r="B93" s="3"/>
      <c r="C93" s="3"/>
      <c r="D93" s="3"/>
      <c r="E93" s="3"/>
      <c r="F93" s="3"/>
      <c r="G93" s="3"/>
      <c r="H93" s="3"/>
      <c r="I93" s="3"/>
      <c r="J93" s="15"/>
      <c r="K93" s="15"/>
    </row>
    <row r="94" spans="1:11" ht="24" customHeight="1" x14ac:dyDescent="0.35">
      <c r="A94" s="40" t="s">
        <v>13</v>
      </c>
      <c r="B94" s="40" t="s">
        <v>1</v>
      </c>
      <c r="C94" s="42" t="s">
        <v>18</v>
      </c>
      <c r="D94" s="43"/>
      <c r="E94" s="43"/>
      <c r="F94" s="43"/>
      <c r="G94" s="43"/>
      <c r="H94" s="43"/>
      <c r="I94" s="44"/>
      <c r="J94" s="45" t="s">
        <v>19</v>
      </c>
      <c r="K94" s="47" t="s">
        <v>21</v>
      </c>
    </row>
    <row r="95" spans="1:11" ht="41.1" customHeight="1" x14ac:dyDescent="0.35">
      <c r="A95" s="41"/>
      <c r="B95" s="40"/>
      <c r="C95" s="17">
        <v>2553</v>
      </c>
      <c r="D95" s="17">
        <v>2554</v>
      </c>
      <c r="E95" s="18">
        <v>2555</v>
      </c>
      <c r="F95" s="18">
        <v>2556</v>
      </c>
      <c r="G95" s="18">
        <v>2557</v>
      </c>
      <c r="H95" s="18">
        <v>2558</v>
      </c>
      <c r="I95" s="18">
        <v>2559</v>
      </c>
      <c r="J95" s="46"/>
      <c r="K95" s="48"/>
    </row>
    <row r="96" spans="1:11" ht="19.5" customHeight="1" x14ac:dyDescent="0.35">
      <c r="A96" s="5">
        <v>2553</v>
      </c>
      <c r="B96" s="5">
        <v>5</v>
      </c>
      <c r="C96" s="6"/>
      <c r="D96" s="6"/>
      <c r="E96" s="6"/>
      <c r="F96" s="25">
        <v>0</v>
      </c>
      <c r="G96" s="6">
        <v>2</v>
      </c>
      <c r="H96" s="6">
        <v>0</v>
      </c>
      <c r="I96" s="9">
        <v>0</v>
      </c>
      <c r="J96" s="9">
        <v>0</v>
      </c>
      <c r="K96" s="20">
        <f>J96*100/B96</f>
        <v>0</v>
      </c>
    </row>
    <row r="97" spans="1:11" ht="19.5" customHeight="1" x14ac:dyDescent="0.35">
      <c r="A97" s="5">
        <v>2554</v>
      </c>
      <c r="B97" s="5">
        <v>25</v>
      </c>
      <c r="C97" s="6"/>
      <c r="D97" s="6"/>
      <c r="E97" s="6"/>
      <c r="F97" s="6"/>
      <c r="G97" s="25">
        <v>0</v>
      </c>
      <c r="H97" s="6">
        <v>11</v>
      </c>
      <c r="I97" s="9">
        <v>0</v>
      </c>
      <c r="J97" s="9">
        <v>0</v>
      </c>
      <c r="K97" s="20">
        <f t="shared" ref="K97:K100" si="19">J97*100/B97</f>
        <v>0</v>
      </c>
    </row>
    <row r="98" spans="1:11" ht="19.5" customHeight="1" x14ac:dyDescent="0.35">
      <c r="A98" s="5">
        <v>2555</v>
      </c>
      <c r="B98" s="5">
        <v>20</v>
      </c>
      <c r="C98" s="6"/>
      <c r="D98" s="6"/>
      <c r="E98" s="6"/>
      <c r="F98" s="6"/>
      <c r="G98" s="25">
        <v>2</v>
      </c>
      <c r="H98" s="25">
        <v>2</v>
      </c>
      <c r="I98" s="9">
        <v>1</v>
      </c>
      <c r="J98" s="9">
        <v>4</v>
      </c>
      <c r="K98" s="20">
        <f t="shared" si="19"/>
        <v>20</v>
      </c>
    </row>
    <row r="99" spans="1:11" ht="19.5" customHeight="1" x14ac:dyDescent="0.35">
      <c r="A99" s="5">
        <v>2556</v>
      </c>
      <c r="B99" s="5">
        <v>17</v>
      </c>
      <c r="C99" s="6"/>
      <c r="D99" s="6"/>
      <c r="E99" s="6"/>
      <c r="F99" s="6"/>
      <c r="G99" s="6"/>
      <c r="H99" s="6"/>
      <c r="I99" s="9"/>
      <c r="J99" s="9"/>
      <c r="K99" s="20">
        <f t="shared" si="19"/>
        <v>0</v>
      </c>
    </row>
    <row r="100" spans="1:11" ht="19.5" customHeight="1" x14ac:dyDescent="0.35">
      <c r="A100" s="5">
        <v>2557</v>
      </c>
      <c r="B100" s="5">
        <v>12</v>
      </c>
      <c r="C100" s="6"/>
      <c r="D100" s="6"/>
      <c r="E100" s="6"/>
      <c r="F100" s="6"/>
      <c r="G100" s="6"/>
      <c r="H100" s="6"/>
      <c r="I100" s="9"/>
      <c r="J100" s="9"/>
      <c r="K100" s="20">
        <f t="shared" si="19"/>
        <v>0</v>
      </c>
    </row>
    <row r="101" spans="1:11" ht="19.5" customHeight="1" x14ac:dyDescent="0.35">
      <c r="A101" s="5">
        <v>2558</v>
      </c>
      <c r="B101" s="5"/>
      <c r="C101" s="6"/>
      <c r="D101" s="6"/>
      <c r="E101" s="6"/>
      <c r="F101" s="6"/>
      <c r="G101" s="6"/>
      <c r="H101" s="6"/>
      <c r="I101" s="9"/>
      <c r="J101" s="9"/>
      <c r="K101" s="20"/>
    </row>
    <row r="102" spans="1:11" ht="19.5" customHeight="1" x14ac:dyDescent="0.35">
      <c r="A102" s="5">
        <v>2559</v>
      </c>
      <c r="B102" s="5"/>
      <c r="C102" s="6"/>
      <c r="D102" s="6"/>
      <c r="E102" s="6"/>
      <c r="F102" s="6"/>
      <c r="G102" s="6"/>
      <c r="H102" s="6"/>
      <c r="I102" s="9"/>
      <c r="J102" s="9"/>
      <c r="K102" s="20"/>
    </row>
    <row r="103" spans="1:11" ht="19.5" customHeight="1" x14ac:dyDescent="0.35">
      <c r="A103" s="19" t="s">
        <v>0</v>
      </c>
      <c r="B103" s="19">
        <f>SUM(B96:B102)</f>
        <v>79</v>
      </c>
      <c r="C103" s="19"/>
      <c r="D103" s="19"/>
      <c r="E103" s="19"/>
      <c r="F103" s="19">
        <f>SUM(F96:F102)</f>
        <v>0</v>
      </c>
      <c r="G103" s="19">
        <f t="shared" ref="G103:J103" si="20">SUM(G96:G102)</f>
        <v>4</v>
      </c>
      <c r="H103" s="19">
        <f t="shared" si="20"/>
        <v>13</v>
      </c>
      <c r="I103" s="19">
        <f t="shared" si="20"/>
        <v>1</v>
      </c>
      <c r="J103" s="19">
        <f t="shared" si="20"/>
        <v>4</v>
      </c>
      <c r="K103" s="27"/>
    </row>
    <row r="104" spans="1:11" s="4" customFormat="1" ht="12.75" customHeight="1" x14ac:dyDescent="0.4">
      <c r="A104" s="1"/>
      <c r="B104" s="1"/>
      <c r="C104" s="1"/>
      <c r="D104" s="1"/>
      <c r="E104" s="1"/>
      <c r="F104" s="1"/>
      <c r="G104" s="1"/>
      <c r="H104" s="1"/>
      <c r="I104" s="2"/>
      <c r="J104" s="2"/>
      <c r="K104" s="2"/>
    </row>
    <row r="105" spans="1:11" s="4" customFormat="1" ht="12.75" customHeight="1" x14ac:dyDescent="0.4">
      <c r="A105" s="1"/>
      <c r="B105" s="1"/>
      <c r="C105" s="1"/>
      <c r="D105" s="1"/>
      <c r="E105" s="1"/>
      <c r="F105" s="1"/>
      <c r="G105" s="1"/>
      <c r="H105" s="1"/>
      <c r="I105" s="2"/>
      <c r="J105" s="2"/>
      <c r="K105" s="2"/>
    </row>
    <row r="106" spans="1:11" s="4" customFormat="1" ht="12.75" customHeight="1" x14ac:dyDescent="0.4">
      <c r="A106" s="1"/>
      <c r="B106" s="1"/>
      <c r="C106" s="1"/>
      <c r="D106" s="1"/>
      <c r="E106" s="1"/>
      <c r="F106" s="1"/>
      <c r="G106" s="1"/>
      <c r="H106" s="1"/>
      <c r="I106" s="2"/>
      <c r="J106" s="2"/>
      <c r="K106" s="2"/>
    </row>
    <row r="107" spans="1:11" ht="23.25" x14ac:dyDescent="0.35">
      <c r="A107" s="51" t="s">
        <v>5</v>
      </c>
      <c r="B107" s="51"/>
      <c r="C107" s="51"/>
      <c r="D107" s="51"/>
      <c r="E107" s="51"/>
      <c r="F107" s="51"/>
      <c r="G107" s="51"/>
      <c r="H107" s="51"/>
      <c r="I107" s="51"/>
      <c r="J107" s="51"/>
      <c r="K107" s="51"/>
    </row>
    <row r="108" spans="1:11" ht="23.25" x14ac:dyDescent="0.35">
      <c r="A108" s="8" t="s">
        <v>16</v>
      </c>
      <c r="B108" s="3"/>
      <c r="C108" s="3"/>
      <c r="D108" s="3"/>
      <c r="E108" s="3"/>
      <c r="F108" s="3"/>
      <c r="G108" s="3"/>
      <c r="H108" s="3"/>
      <c r="I108" s="3"/>
      <c r="J108" s="12"/>
      <c r="K108" s="12"/>
    </row>
    <row r="109" spans="1:11" ht="24" customHeight="1" x14ac:dyDescent="0.35">
      <c r="A109" s="49" t="s">
        <v>13</v>
      </c>
      <c r="B109" s="49" t="s">
        <v>1</v>
      </c>
      <c r="C109" s="52" t="s">
        <v>15</v>
      </c>
      <c r="D109" s="53"/>
      <c r="E109" s="53"/>
      <c r="F109" s="53"/>
      <c r="G109" s="53"/>
      <c r="H109" s="53"/>
      <c r="I109" s="54"/>
      <c r="J109" s="55" t="s">
        <v>14</v>
      </c>
      <c r="K109" s="58" t="s">
        <v>23</v>
      </c>
    </row>
    <row r="110" spans="1:11" ht="41.1" customHeight="1" x14ac:dyDescent="0.35">
      <c r="A110" s="50"/>
      <c r="B110" s="49"/>
      <c r="C110" s="16">
        <v>2553</v>
      </c>
      <c r="D110" s="16">
        <v>2554</v>
      </c>
      <c r="E110" s="14">
        <v>2555</v>
      </c>
      <c r="F110" s="14">
        <v>2556</v>
      </c>
      <c r="G110" s="14">
        <v>2557</v>
      </c>
      <c r="H110" s="14">
        <v>2558</v>
      </c>
      <c r="I110" s="14">
        <v>2559</v>
      </c>
      <c r="J110" s="56"/>
      <c r="K110" s="59"/>
    </row>
    <row r="111" spans="1:11" ht="19.5" customHeight="1" x14ac:dyDescent="0.35">
      <c r="A111" s="5">
        <v>2553</v>
      </c>
      <c r="B111" s="5">
        <v>17</v>
      </c>
      <c r="C111" s="6">
        <v>11</v>
      </c>
      <c r="D111" s="6">
        <v>8</v>
      </c>
      <c r="E111" s="6">
        <v>8</v>
      </c>
      <c r="F111" s="25">
        <f>B111-J111</f>
        <v>8</v>
      </c>
      <c r="G111" s="6">
        <v>0</v>
      </c>
      <c r="H111" s="6">
        <v>0</v>
      </c>
      <c r="I111" s="9">
        <v>0</v>
      </c>
      <c r="J111" s="9">
        <v>9</v>
      </c>
      <c r="K111" s="20">
        <f>F111/B111*100</f>
        <v>47.058823529411761</v>
      </c>
    </row>
    <row r="112" spans="1:11" ht="19.5" customHeight="1" x14ac:dyDescent="0.35">
      <c r="A112" s="5">
        <v>2554</v>
      </c>
      <c r="B112" s="5"/>
      <c r="C112" s="6"/>
      <c r="D112" s="6"/>
      <c r="E112" s="6"/>
      <c r="F112" s="6"/>
      <c r="G112" s="6"/>
      <c r="H112" s="6"/>
      <c r="I112" s="9"/>
      <c r="J112" s="9"/>
      <c r="K112" s="20"/>
    </row>
    <row r="113" spans="1:11" ht="19.5" customHeight="1" x14ac:dyDescent="0.35">
      <c r="A113" s="5">
        <v>2555</v>
      </c>
      <c r="B113" s="5">
        <f>16+25+23</f>
        <v>64</v>
      </c>
      <c r="C113" s="6"/>
      <c r="D113" s="6"/>
      <c r="E113" s="6">
        <f>28+14</f>
        <v>42</v>
      </c>
      <c r="F113" s="6">
        <f>27+11</f>
        <v>38</v>
      </c>
      <c r="G113" s="6">
        <f>25+12</f>
        <v>37</v>
      </c>
      <c r="H113" s="25">
        <f>B113-J113</f>
        <v>36</v>
      </c>
      <c r="I113" s="9">
        <v>1</v>
      </c>
      <c r="J113" s="9">
        <f>16+12</f>
        <v>28</v>
      </c>
      <c r="K113" s="20">
        <f>H113/B113*100</f>
        <v>56.25</v>
      </c>
    </row>
    <row r="114" spans="1:11" ht="19.5" customHeight="1" x14ac:dyDescent="0.35">
      <c r="A114" s="5">
        <v>2556</v>
      </c>
      <c r="B114" s="5">
        <f>33+17</f>
        <v>50</v>
      </c>
      <c r="C114" s="6"/>
      <c r="D114" s="6"/>
      <c r="E114" s="6"/>
      <c r="F114" s="6">
        <f>21+8</f>
        <v>29</v>
      </c>
      <c r="G114" s="6">
        <f>16+6</f>
        <v>22</v>
      </c>
      <c r="H114" s="6">
        <f>16+5</f>
        <v>21</v>
      </c>
      <c r="I114" s="26">
        <f>B114-J114</f>
        <v>21</v>
      </c>
      <c r="J114" s="9">
        <f>17+12</f>
        <v>29</v>
      </c>
      <c r="K114" s="20">
        <f>I114/B114*100</f>
        <v>42</v>
      </c>
    </row>
    <row r="115" spans="1:11" ht="19.5" customHeight="1" x14ac:dyDescent="0.35">
      <c r="A115" s="5">
        <v>2557</v>
      </c>
      <c r="B115" s="5">
        <f>35+15</f>
        <v>50</v>
      </c>
      <c r="C115" s="6"/>
      <c r="D115" s="6"/>
      <c r="E115" s="6"/>
      <c r="F115" s="6"/>
      <c r="G115" s="6">
        <f>23+13</f>
        <v>36</v>
      </c>
      <c r="H115" s="6">
        <f>20+9</f>
        <v>29</v>
      </c>
      <c r="I115" s="26">
        <f t="shared" ref="I115:I117" si="21">B115-J115</f>
        <v>29</v>
      </c>
      <c r="J115" s="9">
        <f>16+5</f>
        <v>21</v>
      </c>
      <c r="K115" s="20">
        <f t="shared" ref="K115:K117" si="22">I115/B115*100</f>
        <v>57.999999999999993</v>
      </c>
    </row>
    <row r="116" spans="1:11" ht="19.5" customHeight="1" x14ac:dyDescent="0.35">
      <c r="A116" s="5">
        <v>2558</v>
      </c>
      <c r="B116" s="5">
        <v>31</v>
      </c>
      <c r="C116" s="6"/>
      <c r="D116" s="6"/>
      <c r="E116" s="6"/>
      <c r="F116" s="6"/>
      <c r="G116" s="6"/>
      <c r="H116" s="6">
        <v>20</v>
      </c>
      <c r="I116" s="26">
        <f t="shared" si="21"/>
        <v>20</v>
      </c>
      <c r="J116" s="9">
        <v>11</v>
      </c>
      <c r="K116" s="20">
        <f t="shared" si="22"/>
        <v>64.516129032258064</v>
      </c>
    </row>
    <row r="117" spans="1:11" ht="19.5" customHeight="1" x14ac:dyDescent="0.35">
      <c r="A117" s="5">
        <v>2559</v>
      </c>
      <c r="B117" s="5">
        <f>46+38</f>
        <v>84</v>
      </c>
      <c r="C117" s="6"/>
      <c r="D117" s="6"/>
      <c r="E117" s="6"/>
      <c r="F117" s="6"/>
      <c r="G117" s="6"/>
      <c r="H117" s="6"/>
      <c r="I117" s="26">
        <f t="shared" si="21"/>
        <v>82</v>
      </c>
      <c r="J117" s="9">
        <v>2</v>
      </c>
      <c r="K117" s="20">
        <f t="shared" si="22"/>
        <v>97.61904761904762</v>
      </c>
    </row>
    <row r="118" spans="1:11" ht="19.5" customHeight="1" x14ac:dyDescent="0.35">
      <c r="A118" s="7" t="s">
        <v>0</v>
      </c>
      <c r="B118" s="7">
        <f>SUM(B111:B117)</f>
        <v>296</v>
      </c>
      <c r="C118" s="7">
        <f>SUM(C111:C117)</f>
        <v>11</v>
      </c>
      <c r="D118" s="7">
        <f>SUM(D111:D117)</f>
        <v>8</v>
      </c>
      <c r="E118" s="7">
        <f t="shared" ref="E118:H118" si="23">SUM(E111:E117)</f>
        <v>50</v>
      </c>
      <c r="F118" s="7">
        <f t="shared" si="23"/>
        <v>75</v>
      </c>
      <c r="G118" s="7">
        <f t="shared" si="23"/>
        <v>95</v>
      </c>
      <c r="H118" s="7">
        <f t="shared" si="23"/>
        <v>106</v>
      </c>
      <c r="I118" s="7">
        <f>SUM(I111:I117)</f>
        <v>153</v>
      </c>
      <c r="J118" s="7">
        <f>SUM(J111:J117)</f>
        <v>100</v>
      </c>
      <c r="K118" s="27"/>
    </row>
    <row r="119" spans="1:11" s="4" customFormat="1" ht="12.75" customHeight="1" x14ac:dyDescent="0.4">
      <c r="A119" s="1"/>
      <c r="B119" s="1"/>
      <c r="C119" s="1"/>
      <c r="D119" s="1"/>
      <c r="E119" s="1"/>
      <c r="F119" s="1"/>
      <c r="G119" s="1"/>
      <c r="H119" s="1"/>
      <c r="I119" s="2"/>
      <c r="J119" s="2"/>
      <c r="K119" s="2"/>
    </row>
    <row r="120" spans="1:11" ht="23.25" x14ac:dyDescent="0.35">
      <c r="A120" s="8" t="s">
        <v>17</v>
      </c>
      <c r="B120" s="3"/>
      <c r="C120" s="3"/>
      <c r="D120" s="3"/>
      <c r="E120" s="3"/>
      <c r="F120" s="3"/>
      <c r="G120" s="3"/>
      <c r="H120" s="3"/>
      <c r="I120" s="3"/>
      <c r="J120" s="15"/>
      <c r="K120" s="15"/>
    </row>
    <row r="121" spans="1:11" ht="24" customHeight="1" x14ac:dyDescent="0.35">
      <c r="A121" s="41" t="s">
        <v>13</v>
      </c>
      <c r="B121" s="41" t="s">
        <v>1</v>
      </c>
      <c r="C121" s="60" t="s">
        <v>18</v>
      </c>
      <c r="D121" s="61"/>
      <c r="E121" s="61"/>
      <c r="F121" s="61"/>
      <c r="G121" s="61"/>
      <c r="H121" s="61"/>
      <c r="I121" s="62"/>
      <c r="J121" s="45" t="s">
        <v>19</v>
      </c>
      <c r="K121" s="47" t="s">
        <v>21</v>
      </c>
    </row>
    <row r="122" spans="1:11" ht="41.1" customHeight="1" x14ac:dyDescent="0.35">
      <c r="A122" s="41"/>
      <c r="B122" s="41"/>
      <c r="C122" s="24">
        <v>2553</v>
      </c>
      <c r="D122" s="24">
        <v>2554</v>
      </c>
      <c r="E122" s="28">
        <v>2555</v>
      </c>
      <c r="F122" s="28">
        <v>2556</v>
      </c>
      <c r="G122" s="28">
        <v>2557</v>
      </c>
      <c r="H122" s="28">
        <v>2558</v>
      </c>
      <c r="I122" s="28">
        <v>2559</v>
      </c>
      <c r="J122" s="46"/>
      <c r="K122" s="48"/>
    </row>
    <row r="123" spans="1:11" ht="19.5" customHeight="1" x14ac:dyDescent="0.35">
      <c r="A123" s="5">
        <v>2553</v>
      </c>
      <c r="B123" s="5">
        <v>17</v>
      </c>
      <c r="C123" s="6"/>
      <c r="D123" s="6"/>
      <c r="E123" s="6"/>
      <c r="F123" s="25">
        <v>0</v>
      </c>
      <c r="G123" s="6">
        <v>8</v>
      </c>
      <c r="H123" s="6">
        <v>0</v>
      </c>
      <c r="I123" s="9">
        <v>0</v>
      </c>
      <c r="J123" s="9">
        <v>0</v>
      </c>
      <c r="K123" s="20">
        <f>J123*100/B123</f>
        <v>0</v>
      </c>
    </row>
    <row r="124" spans="1:11" ht="19.5" customHeight="1" x14ac:dyDescent="0.35">
      <c r="A124" s="5">
        <v>2554</v>
      </c>
      <c r="B124" s="5"/>
      <c r="C124" s="6"/>
      <c r="D124" s="6"/>
      <c r="E124" s="6"/>
      <c r="F124" s="6"/>
      <c r="G124" s="6"/>
      <c r="H124" s="6"/>
      <c r="I124" s="9"/>
      <c r="J124" s="9"/>
      <c r="K124" s="20"/>
    </row>
    <row r="125" spans="1:11" ht="19.5" customHeight="1" x14ac:dyDescent="0.35">
      <c r="A125" s="5">
        <v>2555</v>
      </c>
      <c r="B125" s="5">
        <f>16+25+23</f>
        <v>64</v>
      </c>
      <c r="C125" s="6"/>
      <c r="D125" s="6"/>
      <c r="E125" s="6"/>
      <c r="F125" s="6"/>
      <c r="G125" s="6"/>
      <c r="H125" s="25">
        <f>9+2</f>
        <v>11</v>
      </c>
      <c r="I125" s="9">
        <f>16+9</f>
        <v>25</v>
      </c>
      <c r="J125" s="9">
        <v>9</v>
      </c>
      <c r="K125" s="20">
        <f t="shared" ref="K125:K128" si="24">J125*100/B125</f>
        <v>14.0625</v>
      </c>
    </row>
    <row r="126" spans="1:11" ht="19.5" customHeight="1" x14ac:dyDescent="0.35">
      <c r="A126" s="5">
        <v>2556</v>
      </c>
      <c r="B126" s="5">
        <f>33+17</f>
        <v>50</v>
      </c>
      <c r="C126" s="6"/>
      <c r="D126" s="6"/>
      <c r="E126" s="6"/>
      <c r="F126" s="6"/>
      <c r="G126" s="6"/>
      <c r="H126" s="6"/>
      <c r="I126" s="26">
        <v>0</v>
      </c>
      <c r="J126" s="9">
        <v>0</v>
      </c>
      <c r="K126" s="20">
        <f t="shared" si="24"/>
        <v>0</v>
      </c>
    </row>
    <row r="127" spans="1:11" ht="19.5" customHeight="1" x14ac:dyDescent="0.35">
      <c r="A127" s="5">
        <v>2557</v>
      </c>
      <c r="B127" s="5">
        <f>35+15</f>
        <v>50</v>
      </c>
      <c r="C127" s="6"/>
      <c r="D127" s="6"/>
      <c r="E127" s="6"/>
      <c r="F127" s="6"/>
      <c r="G127" s="6"/>
      <c r="H127" s="6"/>
      <c r="I127" s="9"/>
      <c r="J127" s="9"/>
      <c r="K127" s="20">
        <f t="shared" si="24"/>
        <v>0</v>
      </c>
    </row>
    <row r="128" spans="1:11" ht="19.5" customHeight="1" x14ac:dyDescent="0.35">
      <c r="A128" s="5">
        <v>2558</v>
      </c>
      <c r="B128" s="5">
        <v>31</v>
      </c>
      <c r="C128" s="6"/>
      <c r="D128" s="6"/>
      <c r="E128" s="6"/>
      <c r="F128" s="6"/>
      <c r="G128" s="6"/>
      <c r="H128" s="6"/>
      <c r="I128" s="9"/>
      <c r="J128" s="9"/>
      <c r="K128" s="20">
        <f t="shared" si="24"/>
        <v>0</v>
      </c>
    </row>
    <row r="129" spans="1:11" ht="19.5" customHeight="1" x14ac:dyDescent="0.35">
      <c r="A129" s="5">
        <v>2559</v>
      </c>
      <c r="B129" s="5">
        <f>46+38</f>
        <v>84</v>
      </c>
      <c r="C129" s="6"/>
      <c r="D129" s="6"/>
      <c r="E129" s="6"/>
      <c r="F129" s="6"/>
      <c r="G129" s="6"/>
      <c r="H129" s="6"/>
      <c r="I129" s="9"/>
      <c r="J129" s="9"/>
      <c r="K129" s="20">
        <f>J129*100/B129</f>
        <v>0</v>
      </c>
    </row>
    <row r="130" spans="1:11" ht="19.5" customHeight="1" x14ac:dyDescent="0.35">
      <c r="A130" s="19" t="s">
        <v>0</v>
      </c>
      <c r="B130" s="19">
        <f>SUM(B123:B129)</f>
        <v>296</v>
      </c>
      <c r="C130" s="19"/>
      <c r="D130" s="19"/>
      <c r="E130" s="19"/>
      <c r="F130" s="19">
        <f>SUM(F123:F129)</f>
        <v>0</v>
      </c>
      <c r="G130" s="19">
        <f>SUM(G123:G129)</f>
        <v>8</v>
      </c>
      <c r="H130" s="19">
        <f>SUM(H123:H129)</f>
        <v>11</v>
      </c>
      <c r="I130" s="19">
        <f>SUM(I123:I129)</f>
        <v>25</v>
      </c>
      <c r="J130" s="19">
        <f>SUM(J123:J129)</f>
        <v>9</v>
      </c>
      <c r="K130" s="27"/>
    </row>
    <row r="131" spans="1:11" s="4" customFormat="1" ht="12.75" customHeight="1" x14ac:dyDescent="0.4">
      <c r="A131" s="1"/>
      <c r="B131" s="1"/>
      <c r="C131" s="1"/>
      <c r="D131" s="1"/>
      <c r="E131" s="1"/>
      <c r="F131" s="1"/>
      <c r="G131" s="1"/>
      <c r="H131" s="1"/>
      <c r="I131" s="2"/>
      <c r="J131" s="2"/>
      <c r="K131" s="2"/>
    </row>
    <row r="132" spans="1:11" s="4" customFormat="1" ht="12.75" customHeight="1" x14ac:dyDescent="0.4">
      <c r="A132" s="1"/>
      <c r="B132" s="1"/>
      <c r="C132" s="1"/>
      <c r="D132" s="1"/>
      <c r="E132" s="1"/>
      <c r="F132" s="1"/>
      <c r="G132" s="1"/>
      <c r="H132" s="1"/>
      <c r="I132" s="2"/>
      <c r="J132" s="2"/>
      <c r="K132" s="2"/>
    </row>
    <row r="133" spans="1:11" s="4" customFormat="1" ht="12.75" customHeight="1" x14ac:dyDescent="0.4">
      <c r="A133" s="1"/>
      <c r="B133" s="1"/>
      <c r="C133" s="1"/>
      <c r="D133" s="1"/>
      <c r="E133" s="1"/>
      <c r="F133" s="1"/>
      <c r="G133" s="1"/>
      <c r="H133" s="1"/>
      <c r="I133" s="2"/>
      <c r="J133" s="2"/>
      <c r="K133" s="2"/>
    </row>
    <row r="134" spans="1:11" ht="23.25" x14ac:dyDescent="0.35">
      <c r="A134" s="51" t="s">
        <v>6</v>
      </c>
      <c r="B134" s="51"/>
      <c r="C134" s="51"/>
      <c r="D134" s="51"/>
      <c r="E134" s="51"/>
      <c r="F134" s="51"/>
      <c r="G134" s="51"/>
      <c r="H134" s="51"/>
      <c r="I134" s="51"/>
      <c r="J134" s="51"/>
      <c r="K134" s="51"/>
    </row>
    <row r="135" spans="1:11" ht="33.75" customHeight="1" x14ac:dyDescent="0.35">
      <c r="A135" s="8" t="s">
        <v>16</v>
      </c>
      <c r="B135" s="3"/>
      <c r="C135" s="3"/>
      <c r="D135" s="3"/>
      <c r="E135" s="3"/>
      <c r="F135" s="3"/>
      <c r="G135" s="3"/>
      <c r="H135" s="3"/>
      <c r="I135" s="3"/>
      <c r="J135" s="12"/>
      <c r="K135" s="12"/>
    </row>
    <row r="136" spans="1:11" ht="24" customHeight="1" x14ac:dyDescent="0.35">
      <c r="A136" s="49" t="s">
        <v>13</v>
      </c>
      <c r="B136" s="49" t="s">
        <v>1</v>
      </c>
      <c r="C136" s="52" t="s">
        <v>15</v>
      </c>
      <c r="D136" s="53"/>
      <c r="E136" s="53"/>
      <c r="F136" s="53"/>
      <c r="G136" s="53"/>
      <c r="H136" s="53"/>
      <c r="I136" s="54"/>
      <c r="J136" s="55" t="s">
        <v>14</v>
      </c>
      <c r="K136" s="58" t="s">
        <v>23</v>
      </c>
    </row>
    <row r="137" spans="1:11" ht="41.1" customHeight="1" x14ac:dyDescent="0.35">
      <c r="A137" s="50"/>
      <c r="B137" s="49"/>
      <c r="C137" s="16">
        <v>2553</v>
      </c>
      <c r="D137" s="16">
        <v>2554</v>
      </c>
      <c r="E137" s="14">
        <v>2555</v>
      </c>
      <c r="F137" s="14">
        <v>2556</v>
      </c>
      <c r="G137" s="14">
        <v>2557</v>
      </c>
      <c r="H137" s="14">
        <v>2558</v>
      </c>
      <c r="I137" s="14">
        <v>2559</v>
      </c>
      <c r="J137" s="56"/>
      <c r="K137" s="59"/>
    </row>
    <row r="138" spans="1:11" ht="19.5" customHeight="1" x14ac:dyDescent="0.35">
      <c r="A138" s="5">
        <v>2553</v>
      </c>
      <c r="B138" s="5">
        <v>12</v>
      </c>
      <c r="C138" s="6">
        <v>11</v>
      </c>
      <c r="D138" s="6">
        <v>10</v>
      </c>
      <c r="E138" s="6">
        <v>10</v>
      </c>
      <c r="F138" s="25">
        <f>B138-J138</f>
        <v>10</v>
      </c>
      <c r="G138" s="6">
        <v>3</v>
      </c>
      <c r="H138" s="6">
        <v>2</v>
      </c>
      <c r="I138" s="9">
        <v>1</v>
      </c>
      <c r="J138" s="9">
        <v>2</v>
      </c>
      <c r="K138" s="20">
        <f>F138/B138*100</f>
        <v>83.333333333333343</v>
      </c>
    </row>
    <row r="139" spans="1:11" ht="19.5" customHeight="1" x14ac:dyDescent="0.35">
      <c r="A139" s="5">
        <v>2554</v>
      </c>
      <c r="B139" s="5"/>
      <c r="C139" s="6"/>
      <c r="D139" s="6"/>
      <c r="E139" s="6"/>
      <c r="F139" s="6"/>
      <c r="G139" s="6"/>
      <c r="H139" s="6"/>
      <c r="I139" s="9"/>
      <c r="J139" s="9"/>
      <c r="K139" s="20"/>
    </row>
    <row r="140" spans="1:11" ht="19.5" customHeight="1" x14ac:dyDescent="0.35">
      <c r="A140" s="5">
        <v>2555</v>
      </c>
      <c r="B140" s="5">
        <v>17</v>
      </c>
      <c r="C140" s="6"/>
      <c r="D140" s="6"/>
      <c r="E140" s="6">
        <v>9</v>
      </c>
      <c r="F140" s="6">
        <v>9</v>
      </c>
      <c r="G140" s="6">
        <v>8</v>
      </c>
      <c r="H140" s="25">
        <f>B140-J140</f>
        <v>8</v>
      </c>
      <c r="I140" s="9">
        <v>0</v>
      </c>
      <c r="J140" s="9">
        <v>9</v>
      </c>
      <c r="K140" s="20">
        <f>H140/B140*100</f>
        <v>47.058823529411761</v>
      </c>
    </row>
    <row r="141" spans="1:11" ht="19.5" customHeight="1" x14ac:dyDescent="0.35">
      <c r="A141" s="5">
        <v>2556</v>
      </c>
      <c r="B141" s="5">
        <v>12</v>
      </c>
      <c r="C141" s="6"/>
      <c r="D141" s="6"/>
      <c r="E141" s="6"/>
      <c r="F141" s="6">
        <v>10</v>
      </c>
      <c r="G141" s="6">
        <v>10</v>
      </c>
      <c r="H141" s="6">
        <v>10</v>
      </c>
      <c r="I141" s="26">
        <f>B141-J141</f>
        <v>10</v>
      </c>
      <c r="J141" s="9">
        <v>2</v>
      </c>
      <c r="K141" s="20">
        <f>I141/B141*100</f>
        <v>83.333333333333343</v>
      </c>
    </row>
    <row r="142" spans="1:11" ht="19.5" customHeight="1" x14ac:dyDescent="0.35">
      <c r="A142" s="5">
        <v>2557</v>
      </c>
      <c r="B142" s="5"/>
      <c r="C142" s="6"/>
      <c r="D142" s="6"/>
      <c r="E142" s="6"/>
      <c r="F142" s="6"/>
      <c r="G142" s="6"/>
      <c r="H142" s="6"/>
      <c r="I142" s="9"/>
      <c r="J142" s="9"/>
      <c r="K142" s="20"/>
    </row>
    <row r="143" spans="1:11" ht="19.5" customHeight="1" x14ac:dyDescent="0.35">
      <c r="A143" s="5">
        <v>2558</v>
      </c>
      <c r="B143" s="5">
        <v>23</v>
      </c>
      <c r="C143" s="6"/>
      <c r="D143" s="6"/>
      <c r="E143" s="6"/>
      <c r="F143" s="6"/>
      <c r="G143" s="6"/>
      <c r="H143" s="6">
        <v>17</v>
      </c>
      <c r="I143" s="26">
        <f>B143-J143</f>
        <v>14</v>
      </c>
      <c r="J143" s="9">
        <v>9</v>
      </c>
      <c r="K143" s="20">
        <f>I143/B143*100</f>
        <v>60.869565217391312</v>
      </c>
    </row>
    <row r="144" spans="1:11" ht="19.5" customHeight="1" x14ac:dyDescent="0.35">
      <c r="A144" s="5">
        <v>2559</v>
      </c>
      <c r="B144" s="5"/>
      <c r="C144" s="6"/>
      <c r="D144" s="6"/>
      <c r="E144" s="6"/>
      <c r="F144" s="6"/>
      <c r="G144" s="6"/>
      <c r="H144" s="6"/>
      <c r="I144" s="9"/>
      <c r="J144" s="9"/>
      <c r="K144" s="20"/>
    </row>
    <row r="145" spans="1:11" ht="19.5" customHeight="1" x14ac:dyDescent="0.35">
      <c r="A145" s="7" t="s">
        <v>0</v>
      </c>
      <c r="B145" s="7">
        <f>SUM(B138:B144)</f>
        <v>64</v>
      </c>
      <c r="C145" s="7">
        <f t="shared" ref="C145:J145" si="25">SUM(C138:C144)</f>
        <v>11</v>
      </c>
      <c r="D145" s="7">
        <f t="shared" si="25"/>
        <v>10</v>
      </c>
      <c r="E145" s="7">
        <f t="shared" si="25"/>
        <v>19</v>
      </c>
      <c r="F145" s="7">
        <f t="shared" si="25"/>
        <v>29</v>
      </c>
      <c r="G145" s="7">
        <f t="shared" si="25"/>
        <v>21</v>
      </c>
      <c r="H145" s="7">
        <f t="shared" si="25"/>
        <v>37</v>
      </c>
      <c r="I145" s="7">
        <f t="shared" si="25"/>
        <v>25</v>
      </c>
      <c r="J145" s="7">
        <f t="shared" si="25"/>
        <v>22</v>
      </c>
      <c r="K145" s="27"/>
    </row>
    <row r="146" spans="1:11" s="4" customFormat="1" ht="12.75" customHeight="1" x14ac:dyDescent="0.4">
      <c r="A146" s="1"/>
      <c r="B146" s="1"/>
      <c r="C146" s="1"/>
      <c r="D146" s="1"/>
      <c r="E146" s="1"/>
      <c r="F146" s="1"/>
      <c r="G146" s="1"/>
      <c r="H146" s="1"/>
      <c r="I146" s="2"/>
      <c r="J146" s="2"/>
      <c r="K146" s="2"/>
    </row>
    <row r="147" spans="1:11" ht="33.75" customHeight="1" x14ac:dyDescent="0.35">
      <c r="A147" s="8" t="s">
        <v>17</v>
      </c>
      <c r="B147" s="3"/>
      <c r="C147" s="3"/>
      <c r="D147" s="3"/>
      <c r="E147" s="3"/>
      <c r="F147" s="3"/>
      <c r="G147" s="3"/>
      <c r="H147" s="3"/>
      <c r="I147" s="3"/>
      <c r="J147" s="15"/>
      <c r="K147" s="15"/>
    </row>
    <row r="148" spans="1:11" ht="24" customHeight="1" x14ac:dyDescent="0.35">
      <c r="A148" s="40" t="s">
        <v>13</v>
      </c>
      <c r="B148" s="40" t="s">
        <v>1</v>
      </c>
      <c r="C148" s="42" t="s">
        <v>18</v>
      </c>
      <c r="D148" s="43"/>
      <c r="E148" s="43"/>
      <c r="F148" s="43"/>
      <c r="G148" s="43"/>
      <c r="H148" s="43"/>
      <c r="I148" s="44"/>
      <c r="J148" s="45" t="s">
        <v>19</v>
      </c>
      <c r="K148" s="47" t="s">
        <v>21</v>
      </c>
    </row>
    <row r="149" spans="1:11" ht="41.1" customHeight="1" x14ac:dyDescent="0.35">
      <c r="A149" s="41"/>
      <c r="B149" s="40"/>
      <c r="C149" s="17">
        <v>2553</v>
      </c>
      <c r="D149" s="17">
        <v>2554</v>
      </c>
      <c r="E149" s="18">
        <v>2555</v>
      </c>
      <c r="F149" s="18">
        <v>2556</v>
      </c>
      <c r="G149" s="18">
        <v>2557</v>
      </c>
      <c r="H149" s="18">
        <v>2558</v>
      </c>
      <c r="I149" s="18">
        <v>2559</v>
      </c>
      <c r="J149" s="46"/>
      <c r="K149" s="48"/>
    </row>
    <row r="150" spans="1:11" ht="19.5" customHeight="1" x14ac:dyDescent="0.35">
      <c r="A150" s="5">
        <v>2553</v>
      </c>
      <c r="B150" s="5">
        <v>12</v>
      </c>
      <c r="C150" s="6"/>
      <c r="D150" s="6"/>
      <c r="E150" s="6"/>
      <c r="F150" s="25">
        <v>0</v>
      </c>
      <c r="G150" s="6">
        <v>8</v>
      </c>
      <c r="H150" s="6">
        <v>0</v>
      </c>
      <c r="I150" s="9">
        <v>1</v>
      </c>
      <c r="J150" s="9">
        <v>0</v>
      </c>
      <c r="K150" s="20">
        <f>J150*100/B150</f>
        <v>0</v>
      </c>
    </row>
    <row r="151" spans="1:11" ht="19.5" customHeight="1" x14ac:dyDescent="0.35">
      <c r="A151" s="5">
        <v>2554</v>
      </c>
      <c r="B151" s="5"/>
      <c r="C151" s="6"/>
      <c r="D151" s="6"/>
      <c r="E151" s="6"/>
      <c r="F151" s="6"/>
      <c r="G151" s="6"/>
      <c r="H151" s="6"/>
      <c r="I151" s="9"/>
      <c r="J151" s="9"/>
      <c r="K151" s="20"/>
    </row>
    <row r="152" spans="1:11" ht="19.5" customHeight="1" x14ac:dyDescent="0.35">
      <c r="A152" s="5">
        <v>2555</v>
      </c>
      <c r="B152" s="5">
        <v>17</v>
      </c>
      <c r="C152" s="6"/>
      <c r="D152" s="6"/>
      <c r="E152" s="6"/>
      <c r="F152" s="6"/>
      <c r="G152" s="6"/>
      <c r="H152" s="25">
        <v>6</v>
      </c>
      <c r="I152" s="9">
        <v>2</v>
      </c>
      <c r="J152" s="9">
        <v>6</v>
      </c>
      <c r="K152" s="20">
        <f t="shared" ref="K152:K155" si="26">J152*100/B152</f>
        <v>35.294117647058826</v>
      </c>
    </row>
    <row r="153" spans="1:11" ht="19.5" customHeight="1" x14ac:dyDescent="0.35">
      <c r="A153" s="5">
        <v>2556</v>
      </c>
      <c r="B153" s="5">
        <v>12</v>
      </c>
      <c r="C153" s="6"/>
      <c r="D153" s="6"/>
      <c r="E153" s="6"/>
      <c r="F153" s="6"/>
      <c r="G153" s="6"/>
      <c r="H153" s="25">
        <v>1</v>
      </c>
      <c r="I153" s="26">
        <v>9</v>
      </c>
      <c r="J153" s="9">
        <v>10</v>
      </c>
      <c r="K153" s="20">
        <f t="shared" si="26"/>
        <v>83.333333333333329</v>
      </c>
    </row>
    <row r="154" spans="1:11" ht="19.5" customHeight="1" x14ac:dyDescent="0.35">
      <c r="A154" s="5">
        <v>2557</v>
      </c>
      <c r="B154" s="5"/>
      <c r="C154" s="6"/>
      <c r="D154" s="6"/>
      <c r="E154" s="6"/>
      <c r="F154" s="6"/>
      <c r="G154" s="6"/>
      <c r="H154" s="6"/>
      <c r="I154" s="9"/>
      <c r="J154" s="9"/>
      <c r="K154" s="20"/>
    </row>
    <row r="155" spans="1:11" ht="19.5" customHeight="1" x14ac:dyDescent="0.35">
      <c r="A155" s="5">
        <v>2558</v>
      </c>
      <c r="B155" s="5">
        <v>23</v>
      </c>
      <c r="C155" s="6"/>
      <c r="D155" s="6"/>
      <c r="E155" s="6"/>
      <c r="F155" s="6"/>
      <c r="G155" s="6"/>
      <c r="H155" s="6"/>
      <c r="I155" s="9"/>
      <c r="J155" s="9"/>
      <c r="K155" s="20">
        <f t="shared" si="26"/>
        <v>0</v>
      </c>
    </row>
    <row r="156" spans="1:11" ht="19.5" customHeight="1" x14ac:dyDescent="0.35">
      <c r="A156" s="5">
        <v>2559</v>
      </c>
      <c r="B156" s="5"/>
      <c r="C156" s="6"/>
      <c r="D156" s="6"/>
      <c r="E156" s="6"/>
      <c r="F156" s="6"/>
      <c r="G156" s="6"/>
      <c r="H156" s="6"/>
      <c r="I156" s="9"/>
      <c r="J156" s="9"/>
      <c r="K156" s="20"/>
    </row>
    <row r="157" spans="1:11" ht="19.5" customHeight="1" x14ac:dyDescent="0.35">
      <c r="A157" s="19" t="s">
        <v>0</v>
      </c>
      <c r="B157" s="19">
        <f>SUM(B150:B156)</f>
        <v>64</v>
      </c>
      <c r="C157" s="19"/>
      <c r="D157" s="19"/>
      <c r="E157" s="19"/>
      <c r="F157" s="19">
        <f>SUM(F150:F156)</f>
        <v>0</v>
      </c>
      <c r="G157" s="19">
        <f>SUM(G150:G156)</f>
        <v>8</v>
      </c>
      <c r="H157" s="19">
        <f t="shared" ref="H157:J157" si="27">SUM(H150:H156)</f>
        <v>7</v>
      </c>
      <c r="I157" s="19">
        <f t="shared" si="27"/>
        <v>12</v>
      </c>
      <c r="J157" s="19">
        <f t="shared" si="27"/>
        <v>16</v>
      </c>
      <c r="K157" s="27"/>
    </row>
    <row r="158" spans="1:11" s="4" customFormat="1" ht="12.75" customHeight="1" x14ac:dyDescent="0.4">
      <c r="A158" s="1"/>
      <c r="B158" s="1"/>
      <c r="C158" s="1"/>
      <c r="D158" s="1"/>
      <c r="E158" s="1"/>
      <c r="F158" s="1"/>
      <c r="G158" s="1"/>
      <c r="H158" s="1"/>
      <c r="I158" s="2"/>
      <c r="J158" s="2"/>
      <c r="K158" s="2"/>
    </row>
    <row r="159" spans="1:11" ht="23.25" x14ac:dyDescent="0.35">
      <c r="A159" s="51" t="s">
        <v>7</v>
      </c>
      <c r="B159" s="51"/>
      <c r="C159" s="51"/>
      <c r="D159" s="51"/>
      <c r="E159" s="51"/>
      <c r="F159" s="51"/>
      <c r="G159" s="51"/>
      <c r="H159" s="51"/>
      <c r="I159" s="51"/>
      <c r="J159" s="51"/>
      <c r="K159" s="51"/>
    </row>
    <row r="160" spans="1:11" ht="33.75" customHeight="1" x14ac:dyDescent="0.35">
      <c r="A160" s="8" t="s">
        <v>16</v>
      </c>
      <c r="B160" s="3"/>
      <c r="C160" s="3"/>
      <c r="D160" s="3"/>
      <c r="E160" s="3"/>
      <c r="F160" s="3"/>
      <c r="G160" s="3"/>
      <c r="H160" s="3"/>
      <c r="I160" s="3"/>
      <c r="J160" s="12"/>
      <c r="K160" s="12"/>
    </row>
    <row r="161" spans="1:11" ht="24" customHeight="1" x14ac:dyDescent="0.35">
      <c r="A161" s="49" t="s">
        <v>13</v>
      </c>
      <c r="B161" s="49" t="s">
        <v>1</v>
      </c>
      <c r="C161" s="52" t="s">
        <v>15</v>
      </c>
      <c r="D161" s="53"/>
      <c r="E161" s="53"/>
      <c r="F161" s="53"/>
      <c r="G161" s="53"/>
      <c r="H161" s="53"/>
      <c r="I161" s="54"/>
      <c r="J161" s="55" t="s">
        <v>14</v>
      </c>
      <c r="K161" s="58" t="s">
        <v>23</v>
      </c>
    </row>
    <row r="162" spans="1:11" ht="41.1" customHeight="1" x14ac:dyDescent="0.35">
      <c r="A162" s="50"/>
      <c r="B162" s="49"/>
      <c r="C162" s="16">
        <v>2553</v>
      </c>
      <c r="D162" s="16">
        <v>2554</v>
      </c>
      <c r="E162" s="14">
        <v>2555</v>
      </c>
      <c r="F162" s="14">
        <v>2556</v>
      </c>
      <c r="G162" s="14">
        <v>2557</v>
      </c>
      <c r="H162" s="14">
        <v>2558</v>
      </c>
      <c r="I162" s="14">
        <v>2559</v>
      </c>
      <c r="J162" s="56"/>
      <c r="K162" s="59"/>
    </row>
    <row r="163" spans="1:11" ht="19.5" customHeight="1" x14ac:dyDescent="0.35">
      <c r="A163" s="5">
        <v>2553</v>
      </c>
      <c r="B163" s="5">
        <f>28+15</f>
        <v>43</v>
      </c>
      <c r="C163" s="6">
        <f>16+12</f>
        <v>28</v>
      </c>
      <c r="D163" s="6">
        <f>14+11</f>
        <v>25</v>
      </c>
      <c r="E163" s="6">
        <f>14+6</f>
        <v>20</v>
      </c>
      <c r="F163" s="25">
        <f>B163-J163</f>
        <v>23</v>
      </c>
      <c r="G163" s="6">
        <v>0</v>
      </c>
      <c r="H163" s="6">
        <v>0</v>
      </c>
      <c r="I163" s="9">
        <v>0</v>
      </c>
      <c r="J163" s="9">
        <f>15+5</f>
        <v>20</v>
      </c>
      <c r="K163" s="20">
        <f>F163/B163*100</f>
        <v>53.488372093023251</v>
      </c>
    </row>
    <row r="164" spans="1:11" ht="19.5" customHeight="1" x14ac:dyDescent="0.35">
      <c r="A164" s="5">
        <v>2554</v>
      </c>
      <c r="B164" s="5"/>
      <c r="C164" s="6"/>
      <c r="D164" s="6"/>
      <c r="E164" s="6"/>
      <c r="F164" s="6"/>
      <c r="G164" s="6"/>
      <c r="H164" s="6"/>
      <c r="I164" s="9"/>
      <c r="J164" s="9"/>
      <c r="K164" s="20"/>
    </row>
    <row r="165" spans="1:11" ht="19.5" customHeight="1" x14ac:dyDescent="0.35">
      <c r="A165" s="5">
        <v>2555</v>
      </c>
      <c r="B165" s="5">
        <v>27</v>
      </c>
      <c r="C165" s="6"/>
      <c r="D165" s="6"/>
      <c r="E165" s="6">
        <v>20</v>
      </c>
      <c r="F165" s="6">
        <v>17</v>
      </c>
      <c r="G165" s="6">
        <v>16</v>
      </c>
      <c r="H165" s="25">
        <f>B165-J165</f>
        <v>16</v>
      </c>
      <c r="I165" s="9">
        <v>5</v>
      </c>
      <c r="J165" s="9">
        <v>11</v>
      </c>
      <c r="K165" s="20">
        <f>H165/B165*100</f>
        <v>59.259259259259252</v>
      </c>
    </row>
    <row r="166" spans="1:11" ht="19.5" customHeight="1" x14ac:dyDescent="0.35">
      <c r="A166" s="5">
        <v>2556</v>
      </c>
      <c r="B166" s="5">
        <v>29</v>
      </c>
      <c r="C166" s="6"/>
      <c r="D166" s="6"/>
      <c r="E166" s="6"/>
      <c r="F166" s="6">
        <v>22</v>
      </c>
      <c r="G166" s="6">
        <v>20</v>
      </c>
      <c r="H166" s="6">
        <v>20</v>
      </c>
      <c r="I166" s="26">
        <f>B166-J166</f>
        <v>20</v>
      </c>
      <c r="J166" s="9">
        <v>9</v>
      </c>
      <c r="K166" s="20">
        <f>I166/B166*100</f>
        <v>68.965517241379317</v>
      </c>
    </row>
    <row r="167" spans="1:11" ht="19.5" customHeight="1" x14ac:dyDescent="0.35">
      <c r="A167" s="5">
        <v>2557</v>
      </c>
      <c r="B167" s="5">
        <f>37+17</f>
        <v>54</v>
      </c>
      <c r="C167" s="6"/>
      <c r="D167" s="6"/>
      <c r="E167" s="6"/>
      <c r="F167" s="6"/>
      <c r="G167" s="6">
        <f>33+17</f>
        <v>50</v>
      </c>
      <c r="H167" s="6">
        <f>25+15</f>
        <v>40</v>
      </c>
      <c r="I167" s="26">
        <f t="shared" ref="I167:I168" si="28">B167-J167</f>
        <v>35</v>
      </c>
      <c r="J167" s="9">
        <f>18+1</f>
        <v>19</v>
      </c>
      <c r="K167" s="20">
        <f t="shared" ref="K167:K168" si="29">I167/B167*100</f>
        <v>64.81481481481481</v>
      </c>
    </row>
    <row r="168" spans="1:11" ht="19.5" customHeight="1" x14ac:dyDescent="0.35">
      <c r="A168" s="5">
        <v>2558</v>
      </c>
      <c r="B168" s="5">
        <f>23+21</f>
        <v>44</v>
      </c>
      <c r="C168" s="6"/>
      <c r="D168" s="6"/>
      <c r="E168" s="6"/>
      <c r="F168" s="6"/>
      <c r="G168" s="6"/>
      <c r="H168" s="6">
        <v>34</v>
      </c>
      <c r="I168" s="26">
        <f t="shared" si="28"/>
        <v>31</v>
      </c>
      <c r="J168" s="9">
        <v>13</v>
      </c>
      <c r="K168" s="20">
        <f t="shared" si="29"/>
        <v>70.454545454545453</v>
      </c>
    </row>
    <row r="169" spans="1:11" ht="19.5" customHeight="1" x14ac:dyDescent="0.35">
      <c r="A169" s="5">
        <v>2559</v>
      </c>
      <c r="B169" s="5"/>
      <c r="C169" s="6"/>
      <c r="D169" s="6"/>
      <c r="E169" s="6"/>
      <c r="F169" s="6"/>
      <c r="G169" s="6"/>
      <c r="H169" s="6"/>
      <c r="I169" s="9"/>
      <c r="J169" s="9"/>
      <c r="K169" s="20"/>
    </row>
    <row r="170" spans="1:11" ht="19.5" customHeight="1" x14ac:dyDescent="0.35">
      <c r="A170" s="7" t="s">
        <v>0</v>
      </c>
      <c r="B170" s="7">
        <f>SUM(B163:B169)</f>
        <v>197</v>
      </c>
      <c r="C170" s="7">
        <f t="shared" ref="C170:J170" si="30">SUM(C163:C169)</f>
        <v>28</v>
      </c>
      <c r="D170" s="7">
        <f t="shared" si="30"/>
        <v>25</v>
      </c>
      <c r="E170" s="7">
        <f t="shared" si="30"/>
        <v>40</v>
      </c>
      <c r="F170" s="7">
        <f t="shared" si="30"/>
        <v>62</v>
      </c>
      <c r="G170" s="7">
        <f t="shared" si="30"/>
        <v>86</v>
      </c>
      <c r="H170" s="7">
        <f t="shared" si="30"/>
        <v>110</v>
      </c>
      <c r="I170" s="7">
        <f t="shared" si="30"/>
        <v>91</v>
      </c>
      <c r="J170" s="7">
        <f t="shared" si="30"/>
        <v>72</v>
      </c>
      <c r="K170" s="27"/>
    </row>
    <row r="171" spans="1:11" s="4" customFormat="1" ht="12.75" customHeight="1" x14ac:dyDescent="0.4">
      <c r="A171" s="1"/>
      <c r="B171" s="1"/>
      <c r="C171" s="1"/>
      <c r="D171" s="1"/>
      <c r="E171" s="1"/>
      <c r="F171" s="1"/>
      <c r="G171" s="1"/>
      <c r="H171" s="1"/>
      <c r="I171" s="2"/>
      <c r="J171" s="2"/>
      <c r="K171" s="2"/>
    </row>
    <row r="172" spans="1:11" ht="33.75" customHeight="1" x14ac:dyDescent="0.35">
      <c r="A172" s="8" t="s">
        <v>17</v>
      </c>
      <c r="B172" s="3"/>
      <c r="C172" s="3"/>
      <c r="D172" s="3"/>
      <c r="E172" s="3"/>
      <c r="F172" s="3"/>
      <c r="G172" s="3"/>
      <c r="H172" s="3"/>
      <c r="I172" s="3"/>
      <c r="J172" s="15"/>
      <c r="K172" s="15"/>
    </row>
    <row r="173" spans="1:11" ht="24" customHeight="1" x14ac:dyDescent="0.35">
      <c r="A173" s="40" t="s">
        <v>13</v>
      </c>
      <c r="B173" s="40" t="s">
        <v>1</v>
      </c>
      <c r="C173" s="42" t="s">
        <v>18</v>
      </c>
      <c r="D173" s="43"/>
      <c r="E173" s="43"/>
      <c r="F173" s="43"/>
      <c r="G173" s="43"/>
      <c r="H173" s="43"/>
      <c r="I173" s="44"/>
      <c r="J173" s="45" t="s">
        <v>19</v>
      </c>
      <c r="K173" s="47" t="s">
        <v>21</v>
      </c>
    </row>
    <row r="174" spans="1:11" ht="41.1" customHeight="1" x14ac:dyDescent="0.35">
      <c r="A174" s="41"/>
      <c r="B174" s="40"/>
      <c r="C174" s="17">
        <v>2553</v>
      </c>
      <c r="D174" s="17">
        <v>2554</v>
      </c>
      <c r="E174" s="18">
        <v>2555</v>
      </c>
      <c r="F174" s="18">
        <v>2556</v>
      </c>
      <c r="G174" s="18">
        <v>2557</v>
      </c>
      <c r="H174" s="18">
        <v>2558</v>
      </c>
      <c r="I174" s="18">
        <v>2559</v>
      </c>
      <c r="J174" s="46"/>
      <c r="K174" s="48"/>
    </row>
    <row r="175" spans="1:11" ht="19.5" customHeight="1" x14ac:dyDescent="0.35">
      <c r="A175" s="5">
        <v>2553</v>
      </c>
      <c r="B175" s="5">
        <f>28+15</f>
        <v>43</v>
      </c>
      <c r="C175" s="6"/>
      <c r="D175" s="6"/>
      <c r="E175" s="6"/>
      <c r="F175" s="25">
        <f>5+5</f>
        <v>10</v>
      </c>
      <c r="G175" s="6">
        <f>8+5</f>
        <v>13</v>
      </c>
      <c r="H175" s="6">
        <v>0</v>
      </c>
      <c r="I175" s="9">
        <v>0</v>
      </c>
      <c r="J175" s="9">
        <f>5+5</f>
        <v>10</v>
      </c>
      <c r="K175" s="20">
        <f>J175*100/B175</f>
        <v>23.255813953488371</v>
      </c>
    </row>
    <row r="176" spans="1:11" ht="19.5" customHeight="1" x14ac:dyDescent="0.35">
      <c r="A176" s="5">
        <v>2554</v>
      </c>
      <c r="B176" s="5"/>
      <c r="C176" s="6"/>
      <c r="D176" s="6"/>
      <c r="E176" s="6"/>
      <c r="F176" s="6"/>
      <c r="G176" s="6"/>
      <c r="H176" s="6"/>
      <c r="I176" s="9"/>
      <c r="J176" s="9"/>
      <c r="K176" s="20"/>
    </row>
    <row r="177" spans="1:11" ht="19.5" customHeight="1" x14ac:dyDescent="0.35">
      <c r="A177" s="5">
        <v>2555</v>
      </c>
      <c r="B177" s="5">
        <v>27</v>
      </c>
      <c r="C177" s="6"/>
      <c r="D177" s="6"/>
      <c r="E177" s="6"/>
      <c r="F177" s="6"/>
      <c r="G177" s="6"/>
      <c r="H177" s="25">
        <v>0</v>
      </c>
      <c r="I177" s="9">
        <v>10</v>
      </c>
      <c r="J177" s="9">
        <v>0</v>
      </c>
      <c r="K177" s="20">
        <f t="shared" ref="K177:K180" si="31">J177*100/B177</f>
        <v>0</v>
      </c>
    </row>
    <row r="178" spans="1:11" ht="19.5" customHeight="1" x14ac:dyDescent="0.35">
      <c r="A178" s="5">
        <v>2556</v>
      </c>
      <c r="B178" s="5">
        <v>29</v>
      </c>
      <c r="C178" s="6"/>
      <c r="D178" s="6"/>
      <c r="E178" s="6"/>
      <c r="F178" s="6"/>
      <c r="G178" s="6"/>
      <c r="H178" s="6"/>
      <c r="I178" s="26">
        <v>0</v>
      </c>
      <c r="J178" s="9">
        <v>0</v>
      </c>
      <c r="K178" s="20">
        <f t="shared" si="31"/>
        <v>0</v>
      </c>
    </row>
    <row r="179" spans="1:11" ht="19.5" customHeight="1" x14ac:dyDescent="0.35">
      <c r="A179" s="5">
        <v>2557</v>
      </c>
      <c r="B179" s="5">
        <f>37+17</f>
        <v>54</v>
      </c>
      <c r="C179" s="6"/>
      <c r="D179" s="6"/>
      <c r="E179" s="6"/>
      <c r="F179" s="6"/>
      <c r="G179" s="6"/>
      <c r="H179" s="6"/>
      <c r="I179" s="9"/>
      <c r="J179" s="9"/>
      <c r="K179" s="20">
        <f t="shared" si="31"/>
        <v>0</v>
      </c>
    </row>
    <row r="180" spans="1:11" ht="19.5" customHeight="1" x14ac:dyDescent="0.35">
      <c r="A180" s="5">
        <v>2558</v>
      </c>
      <c r="B180" s="5">
        <f>23+21</f>
        <v>44</v>
      </c>
      <c r="C180" s="6"/>
      <c r="D180" s="6"/>
      <c r="E180" s="6"/>
      <c r="F180" s="6"/>
      <c r="G180" s="6"/>
      <c r="H180" s="6"/>
      <c r="I180" s="9"/>
      <c r="J180" s="9"/>
      <c r="K180" s="20">
        <f t="shared" si="31"/>
        <v>0</v>
      </c>
    </row>
    <row r="181" spans="1:11" ht="19.5" customHeight="1" x14ac:dyDescent="0.35">
      <c r="A181" s="5">
        <v>2559</v>
      </c>
      <c r="B181" s="5"/>
      <c r="C181" s="6"/>
      <c r="D181" s="6"/>
      <c r="E181" s="6"/>
      <c r="F181" s="6"/>
      <c r="G181" s="6"/>
      <c r="H181" s="6"/>
      <c r="I181" s="9"/>
      <c r="J181" s="9"/>
      <c r="K181" s="20"/>
    </row>
    <row r="182" spans="1:11" ht="19.5" customHeight="1" x14ac:dyDescent="0.35">
      <c r="A182" s="19" t="s">
        <v>0</v>
      </c>
      <c r="B182" s="19">
        <f>SUM(B175:B181)</f>
        <v>197</v>
      </c>
      <c r="C182" s="19"/>
      <c r="D182" s="19"/>
      <c r="E182" s="19"/>
      <c r="F182" s="19">
        <f>SUM(F175:F181)</f>
        <v>10</v>
      </c>
      <c r="G182" s="19">
        <f t="shared" ref="G182:J182" si="32">SUM(G175:G181)</f>
        <v>13</v>
      </c>
      <c r="H182" s="19">
        <f t="shared" si="32"/>
        <v>0</v>
      </c>
      <c r="I182" s="19">
        <f t="shared" si="32"/>
        <v>10</v>
      </c>
      <c r="J182" s="19">
        <f t="shared" si="32"/>
        <v>10</v>
      </c>
      <c r="K182" s="27"/>
    </row>
    <row r="183" spans="1:11" s="4" customFormat="1" ht="12.75" customHeight="1" x14ac:dyDescent="0.4">
      <c r="A183" s="1"/>
      <c r="B183" s="1"/>
      <c r="C183" s="1"/>
      <c r="D183" s="1"/>
      <c r="E183" s="1"/>
      <c r="F183" s="1"/>
      <c r="G183" s="1"/>
      <c r="H183" s="1"/>
      <c r="I183" s="2"/>
      <c r="J183" s="2"/>
      <c r="K183" s="2"/>
    </row>
    <row r="184" spans="1:11" ht="23.25" x14ac:dyDescent="0.35">
      <c r="A184" s="51" t="s">
        <v>8</v>
      </c>
      <c r="B184" s="51"/>
      <c r="C184" s="51"/>
      <c r="D184" s="51"/>
      <c r="E184" s="51"/>
      <c r="F184" s="51"/>
      <c r="G184" s="51"/>
      <c r="H184" s="51"/>
      <c r="I184" s="51"/>
      <c r="J184" s="51"/>
      <c r="K184" s="51"/>
    </row>
    <row r="185" spans="1:11" ht="23.25" customHeight="1" x14ac:dyDescent="0.35">
      <c r="A185" s="8" t="s">
        <v>16</v>
      </c>
      <c r="B185" s="3"/>
      <c r="C185" s="3"/>
      <c r="D185" s="3"/>
      <c r="E185" s="3"/>
      <c r="F185" s="3"/>
      <c r="G185" s="3"/>
      <c r="H185" s="3"/>
      <c r="I185" s="3"/>
      <c r="J185" s="12"/>
      <c r="K185" s="12"/>
    </row>
    <row r="186" spans="1:11" ht="24" customHeight="1" x14ac:dyDescent="0.35">
      <c r="A186" s="49" t="s">
        <v>13</v>
      </c>
      <c r="B186" s="49" t="s">
        <v>1</v>
      </c>
      <c r="C186" s="52" t="s">
        <v>15</v>
      </c>
      <c r="D186" s="53"/>
      <c r="E186" s="53"/>
      <c r="F186" s="53"/>
      <c r="G186" s="53"/>
      <c r="H186" s="53"/>
      <c r="I186" s="54"/>
      <c r="J186" s="55" t="s">
        <v>14</v>
      </c>
      <c r="K186" s="58" t="s">
        <v>23</v>
      </c>
    </row>
    <row r="187" spans="1:11" ht="41.1" customHeight="1" x14ac:dyDescent="0.35">
      <c r="A187" s="50"/>
      <c r="B187" s="49"/>
      <c r="C187" s="16">
        <v>2553</v>
      </c>
      <c r="D187" s="16">
        <v>2554</v>
      </c>
      <c r="E187" s="14">
        <v>2555</v>
      </c>
      <c r="F187" s="14">
        <v>2556</v>
      </c>
      <c r="G187" s="14">
        <v>2557</v>
      </c>
      <c r="H187" s="14">
        <v>2558</v>
      </c>
      <c r="I187" s="14">
        <v>2559</v>
      </c>
      <c r="J187" s="56"/>
      <c r="K187" s="59"/>
    </row>
    <row r="188" spans="1:11" ht="19.5" customHeight="1" x14ac:dyDescent="0.35">
      <c r="A188" s="5">
        <v>2553</v>
      </c>
      <c r="B188" s="5">
        <f>13+17</f>
        <v>30</v>
      </c>
      <c r="C188" s="6">
        <f>9+11</f>
        <v>20</v>
      </c>
      <c r="D188" s="6">
        <f>8+8</f>
        <v>16</v>
      </c>
      <c r="E188" s="6">
        <f>8+8</f>
        <v>16</v>
      </c>
      <c r="F188" s="25">
        <f>B188-J188</f>
        <v>16</v>
      </c>
      <c r="G188" s="6">
        <v>0</v>
      </c>
      <c r="H188" s="6">
        <v>0</v>
      </c>
      <c r="I188" s="9">
        <v>0</v>
      </c>
      <c r="J188" s="9">
        <f>5+9</f>
        <v>14</v>
      </c>
      <c r="K188" s="20">
        <f>F188/B188*100</f>
        <v>53.333333333333336</v>
      </c>
    </row>
    <row r="189" spans="1:11" ht="19.5" customHeight="1" x14ac:dyDescent="0.35">
      <c r="A189" s="5">
        <v>2554</v>
      </c>
      <c r="B189" s="5"/>
      <c r="C189" s="6"/>
      <c r="D189" s="6"/>
      <c r="E189" s="6"/>
      <c r="F189" s="6"/>
      <c r="G189" s="6"/>
      <c r="H189" s="6"/>
      <c r="I189" s="9"/>
      <c r="J189" s="9"/>
      <c r="K189" s="20"/>
    </row>
    <row r="190" spans="1:11" ht="19.5" customHeight="1" x14ac:dyDescent="0.35">
      <c r="A190" s="5">
        <v>2555</v>
      </c>
      <c r="B190" s="5">
        <f>40+46</f>
        <v>86</v>
      </c>
      <c r="C190" s="6"/>
      <c r="D190" s="6"/>
      <c r="E190" s="6">
        <f>35+46</f>
        <v>81</v>
      </c>
      <c r="F190" s="6">
        <f>32+19</f>
        <v>51</v>
      </c>
      <c r="G190" s="6">
        <v>48</v>
      </c>
      <c r="H190" s="25">
        <f>B190-J190</f>
        <v>47</v>
      </c>
      <c r="I190" s="9">
        <v>0</v>
      </c>
      <c r="J190" s="9">
        <f>12+27</f>
        <v>39</v>
      </c>
      <c r="K190" s="20">
        <f>G190/B190*100</f>
        <v>55.813953488372093</v>
      </c>
    </row>
    <row r="191" spans="1:11" ht="19.5" customHeight="1" x14ac:dyDescent="0.35">
      <c r="A191" s="5">
        <v>2556</v>
      </c>
      <c r="B191" s="5">
        <f>35+18</f>
        <v>53</v>
      </c>
      <c r="C191" s="6"/>
      <c r="D191" s="6"/>
      <c r="E191" s="6"/>
      <c r="F191" s="6">
        <f>29+18</f>
        <v>47</v>
      </c>
      <c r="G191" s="6">
        <f>25+10</f>
        <v>35</v>
      </c>
      <c r="H191" s="6">
        <f>B191-J191</f>
        <v>33</v>
      </c>
      <c r="I191" s="26">
        <f>B191-J191</f>
        <v>33</v>
      </c>
      <c r="J191" s="9">
        <f>10+10</f>
        <v>20</v>
      </c>
      <c r="K191" s="20">
        <f>H191/B191*100</f>
        <v>62.264150943396224</v>
      </c>
    </row>
    <row r="192" spans="1:11" ht="19.5" customHeight="1" x14ac:dyDescent="0.35">
      <c r="A192" s="5">
        <v>2557</v>
      </c>
      <c r="B192" s="5">
        <f>38+24</f>
        <v>62</v>
      </c>
      <c r="C192" s="6"/>
      <c r="D192" s="6"/>
      <c r="E192" s="6"/>
      <c r="F192" s="6"/>
      <c r="G192" s="6">
        <f>31+23</f>
        <v>54</v>
      </c>
      <c r="H192" s="6">
        <f>29+18</f>
        <v>47</v>
      </c>
      <c r="I192" s="26">
        <f t="shared" ref="I192:I194" si="33">B192-J192</f>
        <v>46</v>
      </c>
      <c r="J192" s="9">
        <f>10+6</f>
        <v>16</v>
      </c>
      <c r="K192" s="20">
        <f>I192/B192*100</f>
        <v>74.193548387096769</v>
      </c>
    </row>
    <row r="193" spans="1:11" ht="19.5" customHeight="1" x14ac:dyDescent="0.35">
      <c r="A193" s="5">
        <v>2558</v>
      </c>
      <c r="B193" s="5">
        <f>35</f>
        <v>35</v>
      </c>
      <c r="C193" s="6"/>
      <c r="D193" s="6"/>
      <c r="E193" s="6"/>
      <c r="F193" s="6"/>
      <c r="G193" s="6"/>
      <c r="H193" s="6">
        <v>32</v>
      </c>
      <c r="I193" s="26">
        <f t="shared" si="33"/>
        <v>26</v>
      </c>
      <c r="J193" s="9">
        <v>9</v>
      </c>
      <c r="K193" s="20">
        <f t="shared" ref="K193:K194" si="34">I193/B193*100</f>
        <v>74.285714285714292</v>
      </c>
    </row>
    <row r="194" spans="1:11" ht="19.5" customHeight="1" x14ac:dyDescent="0.35">
      <c r="A194" s="5">
        <v>2559</v>
      </c>
      <c r="B194" s="5">
        <v>29</v>
      </c>
      <c r="C194" s="6"/>
      <c r="D194" s="6"/>
      <c r="E194" s="6"/>
      <c r="F194" s="6"/>
      <c r="G194" s="6"/>
      <c r="H194" s="6"/>
      <c r="I194" s="26">
        <f t="shared" si="33"/>
        <v>29</v>
      </c>
      <c r="J194" s="9">
        <v>0</v>
      </c>
      <c r="K194" s="20">
        <f t="shared" si="34"/>
        <v>100</v>
      </c>
    </row>
    <row r="195" spans="1:11" ht="19.5" customHeight="1" x14ac:dyDescent="0.35">
      <c r="A195" s="7" t="s">
        <v>0</v>
      </c>
      <c r="B195" s="7">
        <f>SUM(B188:B194)</f>
        <v>295</v>
      </c>
      <c r="C195" s="7">
        <f t="shared" ref="C195:J195" si="35">SUM(C188:C194)</f>
        <v>20</v>
      </c>
      <c r="D195" s="7">
        <f t="shared" si="35"/>
        <v>16</v>
      </c>
      <c r="E195" s="7">
        <f t="shared" si="35"/>
        <v>97</v>
      </c>
      <c r="F195" s="7">
        <f t="shared" si="35"/>
        <v>114</v>
      </c>
      <c r="G195" s="7">
        <f t="shared" si="35"/>
        <v>137</v>
      </c>
      <c r="H195" s="7">
        <f t="shared" si="35"/>
        <v>159</v>
      </c>
      <c r="I195" s="7">
        <f t="shared" si="35"/>
        <v>134</v>
      </c>
      <c r="J195" s="7">
        <f t="shared" si="35"/>
        <v>98</v>
      </c>
      <c r="K195" s="27"/>
    </row>
    <row r="196" spans="1:11" s="4" customFormat="1" ht="12.75" customHeight="1" x14ac:dyDescent="0.4">
      <c r="A196" s="1"/>
      <c r="B196" s="1"/>
      <c r="C196" s="1"/>
      <c r="D196" s="1"/>
      <c r="E196" s="1"/>
      <c r="F196" s="1"/>
      <c r="G196" s="1"/>
      <c r="H196" s="1"/>
      <c r="I196" s="2"/>
      <c r="J196" s="2"/>
      <c r="K196" s="2"/>
    </row>
    <row r="197" spans="1:11" ht="23.25" customHeight="1" x14ac:dyDescent="0.35">
      <c r="A197" s="8" t="s">
        <v>17</v>
      </c>
      <c r="B197" s="3"/>
      <c r="C197" s="3"/>
      <c r="D197" s="3"/>
      <c r="E197" s="3"/>
      <c r="F197" s="3"/>
      <c r="G197" s="3"/>
      <c r="H197" s="3"/>
      <c r="I197" s="3"/>
      <c r="J197" s="15"/>
      <c r="K197" s="15"/>
    </row>
    <row r="198" spans="1:11" ht="24" customHeight="1" x14ac:dyDescent="0.35">
      <c r="A198" s="40" t="s">
        <v>13</v>
      </c>
      <c r="B198" s="40" t="s">
        <v>1</v>
      </c>
      <c r="C198" s="42" t="s">
        <v>18</v>
      </c>
      <c r="D198" s="43"/>
      <c r="E198" s="43"/>
      <c r="F198" s="43"/>
      <c r="G198" s="43"/>
      <c r="H198" s="43"/>
      <c r="I198" s="44"/>
      <c r="J198" s="45" t="s">
        <v>19</v>
      </c>
      <c r="K198" s="47" t="s">
        <v>21</v>
      </c>
    </row>
    <row r="199" spans="1:11" ht="41.1" customHeight="1" x14ac:dyDescent="0.35">
      <c r="A199" s="41"/>
      <c r="B199" s="40"/>
      <c r="C199" s="17">
        <v>2553</v>
      </c>
      <c r="D199" s="17">
        <v>2554</v>
      </c>
      <c r="E199" s="18">
        <v>2555</v>
      </c>
      <c r="F199" s="18">
        <v>2556</v>
      </c>
      <c r="G199" s="18">
        <v>2557</v>
      </c>
      <c r="H199" s="18">
        <v>2558</v>
      </c>
      <c r="I199" s="18">
        <v>2559</v>
      </c>
      <c r="J199" s="46"/>
      <c r="K199" s="48"/>
    </row>
    <row r="200" spans="1:11" ht="19.5" customHeight="1" x14ac:dyDescent="0.35">
      <c r="A200" s="5">
        <v>2553</v>
      </c>
      <c r="B200" s="5">
        <f>13+17</f>
        <v>30</v>
      </c>
      <c r="C200" s="6"/>
      <c r="D200" s="6"/>
      <c r="E200" s="6"/>
      <c r="F200" s="25">
        <v>0</v>
      </c>
      <c r="G200" s="6">
        <f>8+8</f>
        <v>16</v>
      </c>
      <c r="H200" s="6">
        <v>0</v>
      </c>
      <c r="I200" s="9">
        <v>0</v>
      </c>
      <c r="J200" s="9">
        <v>0</v>
      </c>
      <c r="K200" s="20">
        <f>J200*100/B200</f>
        <v>0</v>
      </c>
    </row>
    <row r="201" spans="1:11" ht="19.5" customHeight="1" x14ac:dyDescent="0.35">
      <c r="A201" s="5">
        <v>2554</v>
      </c>
      <c r="B201" s="5"/>
      <c r="C201" s="6"/>
      <c r="D201" s="6"/>
      <c r="E201" s="6"/>
      <c r="F201" s="6"/>
      <c r="G201" s="6"/>
      <c r="H201" s="6"/>
      <c r="I201" s="9"/>
      <c r="J201" s="9"/>
      <c r="K201" s="20"/>
    </row>
    <row r="202" spans="1:11" ht="19.5" customHeight="1" x14ac:dyDescent="0.35">
      <c r="A202" s="5">
        <v>2555</v>
      </c>
      <c r="B202" s="5">
        <f>40+46</f>
        <v>86</v>
      </c>
      <c r="C202" s="6"/>
      <c r="D202" s="6"/>
      <c r="E202" s="6"/>
      <c r="F202" s="6"/>
      <c r="G202" s="6"/>
      <c r="H202" s="25">
        <v>0</v>
      </c>
      <c r="I202" s="9">
        <f>27+14</f>
        <v>41</v>
      </c>
      <c r="J202" s="9">
        <v>0</v>
      </c>
      <c r="K202" s="20">
        <f t="shared" ref="K202:K206" si="36">J202*100/B202</f>
        <v>0</v>
      </c>
    </row>
    <row r="203" spans="1:11" ht="19.5" customHeight="1" x14ac:dyDescent="0.35">
      <c r="A203" s="5">
        <v>2556</v>
      </c>
      <c r="B203" s="5">
        <f>35+18</f>
        <v>53</v>
      </c>
      <c r="C203" s="6"/>
      <c r="D203" s="6"/>
      <c r="E203" s="6"/>
      <c r="F203" s="6"/>
      <c r="G203" s="6"/>
      <c r="H203" s="6"/>
      <c r="I203" s="9">
        <v>0</v>
      </c>
      <c r="J203" s="9">
        <v>0</v>
      </c>
      <c r="K203" s="20">
        <f t="shared" si="36"/>
        <v>0</v>
      </c>
    </row>
    <row r="204" spans="1:11" ht="19.5" customHeight="1" x14ac:dyDescent="0.35">
      <c r="A204" s="5">
        <v>2557</v>
      </c>
      <c r="B204" s="5">
        <f>38+24</f>
        <v>62</v>
      </c>
      <c r="C204" s="6"/>
      <c r="D204" s="6"/>
      <c r="E204" s="6"/>
      <c r="F204" s="6"/>
      <c r="G204" s="6"/>
      <c r="H204" s="6"/>
      <c r="I204" s="9">
        <v>1</v>
      </c>
      <c r="J204" s="9">
        <v>1</v>
      </c>
      <c r="K204" s="20">
        <f t="shared" si="36"/>
        <v>1.6129032258064515</v>
      </c>
    </row>
    <row r="205" spans="1:11" ht="19.5" customHeight="1" x14ac:dyDescent="0.35">
      <c r="A205" s="5">
        <v>2558</v>
      </c>
      <c r="B205" s="5">
        <f>35</f>
        <v>35</v>
      </c>
      <c r="C205" s="6"/>
      <c r="D205" s="6"/>
      <c r="E205" s="6"/>
      <c r="F205" s="6"/>
      <c r="G205" s="6"/>
      <c r="H205" s="6"/>
      <c r="I205" s="9"/>
      <c r="J205" s="9"/>
      <c r="K205" s="20">
        <f t="shared" si="36"/>
        <v>0</v>
      </c>
    </row>
    <row r="206" spans="1:11" ht="19.5" customHeight="1" x14ac:dyDescent="0.35">
      <c r="A206" s="5">
        <v>2559</v>
      </c>
      <c r="B206" s="5">
        <v>29</v>
      </c>
      <c r="C206" s="6"/>
      <c r="D206" s="6"/>
      <c r="E206" s="6"/>
      <c r="F206" s="6"/>
      <c r="G206" s="6"/>
      <c r="H206" s="6"/>
      <c r="I206" s="9"/>
      <c r="J206" s="9"/>
      <c r="K206" s="20">
        <f t="shared" si="36"/>
        <v>0</v>
      </c>
    </row>
    <row r="207" spans="1:11" ht="19.5" customHeight="1" x14ac:dyDescent="0.35">
      <c r="A207" s="19" t="s">
        <v>0</v>
      </c>
      <c r="B207" s="19">
        <f>SUM(B200:B206)</f>
        <v>295</v>
      </c>
      <c r="C207" s="19"/>
      <c r="D207" s="19"/>
      <c r="E207" s="19"/>
      <c r="F207" s="19">
        <f>SUM(F200:F206)</f>
        <v>0</v>
      </c>
      <c r="G207" s="19">
        <f t="shared" ref="G207:H207" si="37">SUM(G200:G206)</f>
        <v>16</v>
      </c>
      <c r="H207" s="19">
        <f t="shared" si="37"/>
        <v>0</v>
      </c>
      <c r="I207" s="19">
        <f t="shared" ref="I207:J207" si="38">SUM(I200:I206)</f>
        <v>42</v>
      </c>
      <c r="J207" s="19">
        <f t="shared" si="38"/>
        <v>1</v>
      </c>
      <c r="K207" s="27"/>
    </row>
    <row r="208" spans="1:11" s="4" customFormat="1" ht="12.75" customHeight="1" x14ac:dyDescent="0.4">
      <c r="A208" s="1"/>
      <c r="B208" s="1"/>
      <c r="C208" s="1"/>
      <c r="D208" s="1"/>
      <c r="E208" s="1"/>
      <c r="F208" s="1"/>
      <c r="G208" s="1"/>
      <c r="H208" s="1"/>
      <c r="I208" s="2"/>
      <c r="J208" s="2"/>
      <c r="K208" s="2"/>
    </row>
    <row r="209" spans="1:11" s="4" customFormat="1" ht="12.75" customHeight="1" x14ac:dyDescent="0.4">
      <c r="A209" s="1"/>
      <c r="B209" s="1"/>
      <c r="C209" s="1"/>
      <c r="D209" s="1"/>
      <c r="E209" s="1"/>
      <c r="F209" s="1"/>
      <c r="G209" s="1"/>
      <c r="H209" s="1"/>
      <c r="I209" s="2"/>
      <c r="J209" s="2"/>
      <c r="K209" s="2"/>
    </row>
    <row r="210" spans="1:11" s="4" customFormat="1" ht="12.75" customHeight="1" x14ac:dyDescent="0.4">
      <c r="A210" s="1"/>
      <c r="B210" s="1"/>
      <c r="C210" s="1"/>
      <c r="D210" s="1"/>
      <c r="E210" s="1"/>
      <c r="F210" s="1"/>
      <c r="G210" s="1"/>
      <c r="H210" s="1"/>
      <c r="I210" s="2"/>
      <c r="J210" s="2"/>
      <c r="K210" s="2"/>
    </row>
    <row r="211" spans="1:11" ht="23.25" x14ac:dyDescent="0.35">
      <c r="A211" s="51" t="s">
        <v>9</v>
      </c>
      <c r="B211" s="51"/>
      <c r="C211" s="51"/>
      <c r="D211" s="51"/>
      <c r="E211" s="51"/>
      <c r="F211" s="51"/>
      <c r="G211" s="51"/>
      <c r="H211" s="51"/>
      <c r="I211" s="51"/>
      <c r="J211" s="51"/>
      <c r="K211" s="51"/>
    </row>
    <row r="212" spans="1:11" ht="23.25" customHeight="1" x14ac:dyDescent="0.35">
      <c r="A212" s="8" t="s">
        <v>16</v>
      </c>
      <c r="B212" s="3"/>
      <c r="C212" s="3"/>
      <c r="D212" s="3"/>
      <c r="E212" s="3"/>
      <c r="F212" s="3"/>
      <c r="G212" s="3"/>
      <c r="H212" s="3"/>
      <c r="I212" s="3"/>
      <c r="J212" s="12"/>
      <c r="K212" s="12"/>
    </row>
    <row r="213" spans="1:11" ht="24" customHeight="1" x14ac:dyDescent="0.35">
      <c r="A213" s="49" t="s">
        <v>13</v>
      </c>
      <c r="B213" s="49" t="s">
        <v>1</v>
      </c>
      <c r="C213" s="52" t="s">
        <v>15</v>
      </c>
      <c r="D213" s="53"/>
      <c r="E213" s="53"/>
      <c r="F213" s="53"/>
      <c r="G213" s="53"/>
      <c r="H213" s="53"/>
      <c r="I213" s="54"/>
      <c r="J213" s="55" t="s">
        <v>14</v>
      </c>
      <c r="K213" s="58" t="s">
        <v>23</v>
      </c>
    </row>
    <row r="214" spans="1:11" ht="41.1" customHeight="1" x14ac:dyDescent="0.35">
      <c r="A214" s="50"/>
      <c r="B214" s="49"/>
      <c r="C214" s="16">
        <v>2553</v>
      </c>
      <c r="D214" s="16">
        <v>2554</v>
      </c>
      <c r="E214" s="14">
        <v>2555</v>
      </c>
      <c r="F214" s="14">
        <v>2556</v>
      </c>
      <c r="G214" s="14">
        <v>2557</v>
      </c>
      <c r="H214" s="14">
        <v>2558</v>
      </c>
      <c r="I214" s="14">
        <v>2559</v>
      </c>
      <c r="J214" s="56"/>
      <c r="K214" s="59"/>
    </row>
    <row r="215" spans="1:11" ht="19.5" customHeight="1" x14ac:dyDescent="0.35">
      <c r="A215" s="5">
        <v>2553</v>
      </c>
      <c r="B215" s="5"/>
      <c r="C215" s="6"/>
      <c r="D215" s="6"/>
      <c r="E215" s="6"/>
      <c r="F215" s="6"/>
      <c r="G215" s="6"/>
      <c r="H215" s="6"/>
      <c r="I215" s="9"/>
      <c r="J215" s="9"/>
      <c r="K215" s="20"/>
    </row>
    <row r="216" spans="1:11" ht="19.5" customHeight="1" x14ac:dyDescent="0.35">
      <c r="A216" s="5">
        <v>2554</v>
      </c>
      <c r="B216" s="5"/>
      <c r="C216" s="6"/>
      <c r="D216" s="6"/>
      <c r="E216" s="6"/>
      <c r="F216" s="6"/>
      <c r="G216" s="6"/>
      <c r="H216" s="6"/>
      <c r="I216" s="9"/>
      <c r="J216" s="9"/>
      <c r="K216" s="20"/>
    </row>
    <row r="217" spans="1:11" ht="19.5" customHeight="1" x14ac:dyDescent="0.35">
      <c r="A217" s="5">
        <v>2555</v>
      </c>
      <c r="B217" s="5">
        <f>15+37</f>
        <v>52</v>
      </c>
      <c r="C217" s="6"/>
      <c r="D217" s="6"/>
      <c r="E217" s="6">
        <f>16+34</f>
        <v>50</v>
      </c>
      <c r="F217" s="6">
        <f>14+32</f>
        <v>46</v>
      </c>
      <c r="G217" s="6">
        <f>14+15</f>
        <v>29</v>
      </c>
      <c r="H217" s="25">
        <f>B217-J217</f>
        <v>51</v>
      </c>
      <c r="I217" s="9">
        <v>2</v>
      </c>
      <c r="J217" s="9">
        <v>1</v>
      </c>
      <c r="K217" s="20">
        <f>H217/B217*100</f>
        <v>98.076923076923066</v>
      </c>
    </row>
    <row r="218" spans="1:11" ht="19.5" customHeight="1" x14ac:dyDescent="0.35">
      <c r="A218" s="5">
        <v>2556</v>
      </c>
      <c r="B218" s="5"/>
      <c r="C218" s="6"/>
      <c r="D218" s="6"/>
      <c r="E218" s="6"/>
      <c r="F218" s="6"/>
      <c r="G218" s="6"/>
      <c r="H218" s="6"/>
      <c r="I218" s="9"/>
      <c r="J218" s="9"/>
      <c r="K218" s="20"/>
    </row>
    <row r="219" spans="1:11" ht="19.5" customHeight="1" x14ac:dyDescent="0.35">
      <c r="A219" s="5">
        <v>2557</v>
      </c>
      <c r="B219" s="5">
        <v>26</v>
      </c>
      <c r="C219" s="6"/>
      <c r="D219" s="6"/>
      <c r="E219" s="6"/>
      <c r="F219" s="6"/>
      <c r="G219" s="6">
        <v>22</v>
      </c>
      <c r="H219" s="6">
        <v>19</v>
      </c>
      <c r="I219" s="26">
        <f>B219-J219</f>
        <v>19</v>
      </c>
      <c r="J219" s="9">
        <v>7</v>
      </c>
      <c r="K219" s="20">
        <f>I219/B219*100</f>
        <v>73.076923076923066</v>
      </c>
    </row>
    <row r="220" spans="1:11" ht="19.5" customHeight="1" x14ac:dyDescent="0.35">
      <c r="A220" s="5">
        <v>2558</v>
      </c>
      <c r="B220" s="5">
        <f>16+21</f>
        <v>37</v>
      </c>
      <c r="C220" s="6"/>
      <c r="D220" s="6"/>
      <c r="E220" s="6"/>
      <c r="F220" s="6"/>
      <c r="G220" s="6"/>
      <c r="H220" s="6">
        <f>14+18</f>
        <v>32</v>
      </c>
      <c r="I220" s="26">
        <f t="shared" ref="I220:I221" si="39">B220-J220</f>
        <v>29</v>
      </c>
      <c r="J220" s="9">
        <f>3+5</f>
        <v>8</v>
      </c>
      <c r="K220" s="20">
        <f t="shared" ref="K220:K221" si="40">I220/B220*100</f>
        <v>78.378378378378372</v>
      </c>
    </row>
    <row r="221" spans="1:11" ht="19.5" customHeight="1" x14ac:dyDescent="0.35">
      <c r="A221" s="5">
        <v>2559</v>
      </c>
      <c r="B221" s="5">
        <f>19+23</f>
        <v>42</v>
      </c>
      <c r="C221" s="6"/>
      <c r="D221" s="6"/>
      <c r="E221" s="6"/>
      <c r="F221" s="6"/>
      <c r="G221" s="6"/>
      <c r="H221" s="6"/>
      <c r="I221" s="26">
        <f t="shared" si="39"/>
        <v>41</v>
      </c>
      <c r="J221" s="9">
        <v>1</v>
      </c>
      <c r="K221" s="20">
        <f t="shared" si="40"/>
        <v>97.61904761904762</v>
      </c>
    </row>
    <row r="222" spans="1:11" ht="19.5" customHeight="1" x14ac:dyDescent="0.35">
      <c r="A222" s="7" t="s">
        <v>0</v>
      </c>
      <c r="B222" s="7">
        <f>SUM(B215:B221)</f>
        <v>157</v>
      </c>
      <c r="C222" s="7"/>
      <c r="D222" s="7"/>
      <c r="E222" s="7">
        <f>SUM(E215:E221)</f>
        <v>50</v>
      </c>
      <c r="F222" s="7">
        <f t="shared" ref="F222:J222" si="41">SUM(F215:F221)</f>
        <v>46</v>
      </c>
      <c r="G222" s="7">
        <f t="shared" si="41"/>
        <v>51</v>
      </c>
      <c r="H222" s="7">
        <f t="shared" si="41"/>
        <v>102</v>
      </c>
      <c r="I222" s="7">
        <f t="shared" si="41"/>
        <v>91</v>
      </c>
      <c r="J222" s="7">
        <f t="shared" si="41"/>
        <v>17</v>
      </c>
      <c r="K222" s="27"/>
    </row>
    <row r="223" spans="1:11" s="4" customFormat="1" ht="12.75" customHeight="1" x14ac:dyDescent="0.4">
      <c r="A223" s="1"/>
      <c r="B223" s="1"/>
      <c r="C223" s="1"/>
      <c r="D223" s="1"/>
      <c r="E223" s="1"/>
      <c r="F223" s="1"/>
      <c r="G223" s="1"/>
      <c r="H223" s="1"/>
      <c r="I223" s="2"/>
      <c r="J223" s="2"/>
      <c r="K223" s="2"/>
    </row>
    <row r="224" spans="1:11" ht="23.25" customHeight="1" x14ac:dyDescent="0.35">
      <c r="A224" s="8" t="s">
        <v>17</v>
      </c>
      <c r="B224" s="3"/>
      <c r="C224" s="3"/>
      <c r="D224" s="3"/>
      <c r="E224" s="3"/>
      <c r="F224" s="3"/>
      <c r="G224" s="3"/>
      <c r="H224" s="3"/>
      <c r="I224" s="3"/>
      <c r="J224" s="15"/>
      <c r="K224" s="15"/>
    </row>
    <row r="225" spans="1:11" ht="24" customHeight="1" x14ac:dyDescent="0.35">
      <c r="A225" s="40" t="s">
        <v>13</v>
      </c>
      <c r="B225" s="40" t="s">
        <v>1</v>
      </c>
      <c r="C225" s="42" t="s">
        <v>18</v>
      </c>
      <c r="D225" s="43"/>
      <c r="E225" s="43"/>
      <c r="F225" s="43"/>
      <c r="G225" s="43"/>
      <c r="H225" s="43"/>
      <c r="I225" s="44"/>
      <c r="J225" s="45" t="s">
        <v>19</v>
      </c>
      <c r="K225" s="47" t="s">
        <v>21</v>
      </c>
    </row>
    <row r="226" spans="1:11" ht="41.1" customHeight="1" x14ac:dyDescent="0.35">
      <c r="A226" s="41"/>
      <c r="B226" s="40"/>
      <c r="C226" s="17">
        <v>2553</v>
      </c>
      <c r="D226" s="17">
        <v>2554</v>
      </c>
      <c r="E226" s="18">
        <v>2555</v>
      </c>
      <c r="F226" s="18">
        <v>2556</v>
      </c>
      <c r="G226" s="18">
        <v>2557</v>
      </c>
      <c r="H226" s="18">
        <v>2558</v>
      </c>
      <c r="I226" s="18">
        <v>2559</v>
      </c>
      <c r="J226" s="46"/>
      <c r="K226" s="48"/>
    </row>
    <row r="227" spans="1:11" ht="19.5" customHeight="1" x14ac:dyDescent="0.35">
      <c r="A227" s="5">
        <v>2553</v>
      </c>
      <c r="B227" s="5"/>
      <c r="C227" s="6"/>
      <c r="D227" s="6"/>
      <c r="E227" s="6"/>
      <c r="F227" s="6"/>
      <c r="G227" s="6"/>
      <c r="H227" s="6"/>
      <c r="I227" s="9"/>
      <c r="J227" s="9"/>
      <c r="K227" s="20"/>
    </row>
    <row r="228" spans="1:11" ht="19.5" customHeight="1" x14ac:dyDescent="0.35">
      <c r="A228" s="5">
        <v>2554</v>
      </c>
      <c r="B228" s="5"/>
      <c r="C228" s="6"/>
      <c r="D228" s="6"/>
      <c r="E228" s="6"/>
      <c r="F228" s="6"/>
      <c r="G228" s="6"/>
      <c r="H228" s="6"/>
      <c r="I228" s="9"/>
      <c r="J228" s="9"/>
      <c r="K228" s="20"/>
    </row>
    <row r="229" spans="1:11" ht="19.5" customHeight="1" x14ac:dyDescent="0.35">
      <c r="A229" s="5">
        <v>2555</v>
      </c>
      <c r="B229" s="5">
        <f>15+37</f>
        <v>52</v>
      </c>
      <c r="C229" s="6"/>
      <c r="D229" s="6"/>
      <c r="E229" s="6"/>
      <c r="F229" s="6"/>
      <c r="G229" s="25">
        <v>21</v>
      </c>
      <c r="H229" s="25">
        <f>2+1</f>
        <v>3</v>
      </c>
      <c r="I229" s="9">
        <f>9+15</f>
        <v>24</v>
      </c>
      <c r="J229" s="9">
        <f>2+22</f>
        <v>24</v>
      </c>
      <c r="K229" s="20">
        <f t="shared" ref="K229:K233" si="42">J229*100/B229</f>
        <v>46.153846153846153</v>
      </c>
    </row>
    <row r="230" spans="1:11" ht="19.5" customHeight="1" x14ac:dyDescent="0.35">
      <c r="A230" s="5">
        <v>2556</v>
      </c>
      <c r="B230" s="5"/>
      <c r="C230" s="6"/>
      <c r="D230" s="6"/>
      <c r="E230" s="6"/>
      <c r="F230" s="6"/>
      <c r="G230" s="6"/>
      <c r="H230" s="6"/>
      <c r="I230" s="9"/>
      <c r="J230" s="9"/>
      <c r="K230" s="20"/>
    </row>
    <row r="231" spans="1:11" ht="19.5" customHeight="1" x14ac:dyDescent="0.35">
      <c r="A231" s="5">
        <v>2557</v>
      </c>
      <c r="B231" s="5">
        <v>26</v>
      </c>
      <c r="C231" s="6"/>
      <c r="D231" s="6"/>
      <c r="E231" s="6"/>
      <c r="F231" s="6"/>
      <c r="G231" s="6"/>
      <c r="H231" s="6"/>
      <c r="I231" s="9"/>
      <c r="J231" s="9"/>
      <c r="K231" s="20">
        <f t="shared" si="42"/>
        <v>0</v>
      </c>
    </row>
    <row r="232" spans="1:11" ht="19.5" customHeight="1" x14ac:dyDescent="0.35">
      <c r="A232" s="5">
        <v>2558</v>
      </c>
      <c r="B232" s="5">
        <f>16+21</f>
        <v>37</v>
      </c>
      <c r="C232" s="6"/>
      <c r="D232" s="6"/>
      <c r="E232" s="6"/>
      <c r="F232" s="6"/>
      <c r="G232" s="6"/>
      <c r="H232" s="6"/>
      <c r="I232" s="9"/>
      <c r="J232" s="9"/>
      <c r="K232" s="20">
        <f t="shared" si="42"/>
        <v>0</v>
      </c>
    </row>
    <row r="233" spans="1:11" ht="19.5" customHeight="1" x14ac:dyDescent="0.35">
      <c r="A233" s="5">
        <v>2559</v>
      </c>
      <c r="B233" s="5">
        <f>19+23</f>
        <v>42</v>
      </c>
      <c r="C233" s="6"/>
      <c r="D233" s="6"/>
      <c r="E233" s="6"/>
      <c r="F233" s="6"/>
      <c r="G233" s="6"/>
      <c r="H233" s="6"/>
      <c r="I233" s="9"/>
      <c r="J233" s="9"/>
      <c r="K233" s="20">
        <f t="shared" si="42"/>
        <v>0</v>
      </c>
    </row>
    <row r="234" spans="1:11" ht="19.5" customHeight="1" x14ac:dyDescent="0.35">
      <c r="A234" s="19" t="s">
        <v>0</v>
      </c>
      <c r="B234" s="19">
        <f>SUM(B227:B233)</f>
        <v>157</v>
      </c>
      <c r="C234" s="19"/>
      <c r="D234" s="19"/>
      <c r="E234" s="19"/>
      <c r="F234" s="19"/>
      <c r="G234" s="19">
        <f>SUM(G227:G233)</f>
        <v>21</v>
      </c>
      <c r="H234" s="19">
        <f>SUM(H227:H233)</f>
        <v>3</v>
      </c>
      <c r="I234" s="19">
        <f>SUM(I227:I233)</f>
        <v>24</v>
      </c>
      <c r="J234" s="19">
        <f>SUM(J227:J233)</f>
        <v>24</v>
      </c>
      <c r="K234" s="27"/>
    </row>
    <row r="235" spans="1:11" s="4" customFormat="1" ht="12.75" customHeight="1" x14ac:dyDescent="0.4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</row>
    <row r="236" spans="1:11" s="4" customFormat="1" ht="12.75" customHeight="1" x14ac:dyDescent="0.4">
      <c r="A236" s="1"/>
      <c r="B236" s="1"/>
      <c r="C236" s="1"/>
      <c r="D236" s="1"/>
      <c r="E236" s="1"/>
      <c r="F236" s="1"/>
      <c r="G236" s="1"/>
      <c r="H236" s="1"/>
      <c r="I236" s="2"/>
      <c r="J236" s="2"/>
      <c r="K236" s="2"/>
    </row>
    <row r="237" spans="1:11" s="4" customFormat="1" ht="12.75" customHeight="1" x14ac:dyDescent="0.4">
      <c r="A237" s="1"/>
      <c r="B237" s="1"/>
      <c r="C237" s="1"/>
      <c r="D237" s="1"/>
      <c r="E237" s="1"/>
      <c r="F237" s="1"/>
      <c r="G237" s="1"/>
      <c r="H237" s="1"/>
      <c r="I237" s="2"/>
      <c r="J237" s="2"/>
      <c r="K237" s="2"/>
    </row>
    <row r="238" spans="1:11" ht="23.25" x14ac:dyDescent="0.35">
      <c r="A238" s="57" t="s">
        <v>11</v>
      </c>
      <c r="B238" s="57"/>
      <c r="C238" s="57"/>
      <c r="D238" s="57"/>
      <c r="E238" s="57"/>
      <c r="F238" s="57"/>
      <c r="G238" s="57"/>
      <c r="H238" s="57"/>
      <c r="I238" s="57"/>
      <c r="J238" s="57"/>
      <c r="K238" s="57"/>
    </row>
    <row r="239" spans="1:11" ht="23.25" customHeight="1" x14ac:dyDescent="0.35">
      <c r="A239" s="8" t="s">
        <v>16</v>
      </c>
      <c r="B239" s="3"/>
      <c r="C239" s="3"/>
      <c r="D239" s="3"/>
      <c r="E239" s="3"/>
      <c r="F239" s="3"/>
      <c r="G239" s="3"/>
      <c r="H239" s="3"/>
      <c r="I239" s="3"/>
      <c r="J239" s="13"/>
      <c r="K239" s="13"/>
    </row>
    <row r="240" spans="1:11" ht="24" customHeight="1" x14ac:dyDescent="0.35">
      <c r="A240" s="49" t="s">
        <v>13</v>
      </c>
      <c r="B240" s="49" t="s">
        <v>1</v>
      </c>
      <c r="C240" s="52" t="s">
        <v>15</v>
      </c>
      <c r="D240" s="53"/>
      <c r="E240" s="53"/>
      <c r="F240" s="53"/>
      <c r="G240" s="53"/>
      <c r="H240" s="53"/>
      <c r="I240" s="54"/>
      <c r="J240" s="55" t="s">
        <v>14</v>
      </c>
      <c r="K240" s="58" t="s">
        <v>23</v>
      </c>
    </row>
    <row r="241" spans="1:11" ht="41.1" customHeight="1" x14ac:dyDescent="0.35">
      <c r="A241" s="50"/>
      <c r="B241" s="49"/>
      <c r="C241" s="16">
        <v>2553</v>
      </c>
      <c r="D241" s="16">
        <v>2554</v>
      </c>
      <c r="E241" s="14">
        <v>2555</v>
      </c>
      <c r="F241" s="14">
        <v>2556</v>
      </c>
      <c r="G241" s="14">
        <v>2557</v>
      </c>
      <c r="H241" s="14">
        <v>2558</v>
      </c>
      <c r="I241" s="14">
        <v>2559</v>
      </c>
      <c r="J241" s="56"/>
      <c r="K241" s="59"/>
    </row>
    <row r="242" spans="1:11" ht="19.5" customHeight="1" x14ac:dyDescent="0.35">
      <c r="A242" s="5">
        <v>2553</v>
      </c>
      <c r="B242" s="5">
        <v>8</v>
      </c>
      <c r="C242" s="6">
        <v>8</v>
      </c>
      <c r="D242" s="6">
        <v>5</v>
      </c>
      <c r="E242" s="6">
        <v>7</v>
      </c>
      <c r="F242" s="25">
        <f>B242-J242</f>
        <v>4</v>
      </c>
      <c r="G242" s="6">
        <v>0</v>
      </c>
      <c r="H242" s="6">
        <v>0</v>
      </c>
      <c r="I242" s="9">
        <v>0</v>
      </c>
      <c r="J242" s="9">
        <v>4</v>
      </c>
      <c r="K242" s="20">
        <f>F242/B242*100</f>
        <v>50</v>
      </c>
    </row>
    <row r="243" spans="1:11" ht="19.5" customHeight="1" x14ac:dyDescent="0.35">
      <c r="A243" s="5">
        <v>2554</v>
      </c>
      <c r="B243" s="5">
        <v>15</v>
      </c>
      <c r="C243" s="6"/>
      <c r="D243" s="6">
        <v>10</v>
      </c>
      <c r="E243" s="6">
        <v>9</v>
      </c>
      <c r="F243" s="6">
        <v>8</v>
      </c>
      <c r="G243" s="25">
        <f>B243-J243</f>
        <v>10</v>
      </c>
      <c r="H243" s="6">
        <v>0</v>
      </c>
      <c r="I243" s="9">
        <v>0</v>
      </c>
      <c r="J243" s="9">
        <v>5</v>
      </c>
      <c r="K243" s="20">
        <f>G243/B243*100</f>
        <v>66.666666666666657</v>
      </c>
    </row>
    <row r="244" spans="1:11" ht="19.5" customHeight="1" x14ac:dyDescent="0.35">
      <c r="A244" s="5">
        <v>2555</v>
      </c>
      <c r="B244" s="5"/>
      <c r="C244" s="6"/>
      <c r="D244" s="6"/>
      <c r="E244" s="6"/>
      <c r="F244" s="6"/>
      <c r="G244" s="6"/>
      <c r="H244" s="6"/>
      <c r="I244" s="9"/>
      <c r="J244" s="9"/>
      <c r="K244" s="20"/>
    </row>
    <row r="245" spans="1:11" ht="19.5" customHeight="1" x14ac:dyDescent="0.35">
      <c r="A245" s="5">
        <v>2556</v>
      </c>
      <c r="B245" s="5"/>
      <c r="C245" s="6"/>
      <c r="D245" s="6"/>
      <c r="E245" s="6"/>
      <c r="F245" s="6"/>
      <c r="G245" s="6"/>
      <c r="H245" s="6"/>
      <c r="I245" s="9"/>
      <c r="J245" s="9"/>
      <c r="K245" s="20"/>
    </row>
    <row r="246" spans="1:11" ht="19.5" customHeight="1" x14ac:dyDescent="0.35">
      <c r="A246" s="5">
        <v>2557</v>
      </c>
      <c r="B246" s="5"/>
      <c r="C246" s="6"/>
      <c r="D246" s="6"/>
      <c r="E246" s="6"/>
      <c r="F246" s="6"/>
      <c r="G246" s="6"/>
      <c r="H246" s="6"/>
      <c r="I246" s="9"/>
      <c r="J246" s="9"/>
      <c r="K246" s="20"/>
    </row>
    <row r="247" spans="1:11" ht="19.5" customHeight="1" x14ac:dyDescent="0.35">
      <c r="A247" s="5">
        <v>2558</v>
      </c>
      <c r="B247" s="5"/>
      <c r="C247" s="6"/>
      <c r="D247" s="6"/>
      <c r="E247" s="6"/>
      <c r="F247" s="6"/>
      <c r="G247" s="6"/>
      <c r="H247" s="6"/>
      <c r="I247" s="9"/>
      <c r="J247" s="9"/>
      <c r="K247" s="20"/>
    </row>
    <row r="248" spans="1:11" ht="19.5" customHeight="1" x14ac:dyDescent="0.35">
      <c r="A248" s="5">
        <v>2559</v>
      </c>
      <c r="B248" s="5"/>
      <c r="C248" s="6"/>
      <c r="D248" s="6"/>
      <c r="E248" s="6"/>
      <c r="F248" s="6"/>
      <c r="G248" s="6"/>
      <c r="H248" s="6"/>
      <c r="I248" s="9"/>
      <c r="J248" s="9"/>
      <c r="K248" s="20"/>
    </row>
    <row r="249" spans="1:11" ht="19.5" customHeight="1" x14ac:dyDescent="0.35">
      <c r="A249" s="7" t="s">
        <v>0</v>
      </c>
      <c r="B249" s="7">
        <f>SUM(B242:B248)</f>
        <v>23</v>
      </c>
      <c r="C249" s="7">
        <f t="shared" ref="C249:J249" si="43">SUM(C242:C248)</f>
        <v>8</v>
      </c>
      <c r="D249" s="7">
        <f t="shared" si="43"/>
        <v>15</v>
      </c>
      <c r="E249" s="7">
        <f t="shared" si="43"/>
        <v>16</v>
      </c>
      <c r="F249" s="7">
        <f t="shared" si="43"/>
        <v>12</v>
      </c>
      <c r="G249" s="7">
        <f t="shared" si="43"/>
        <v>10</v>
      </c>
      <c r="H249" s="7">
        <f t="shared" ref="H249" si="44">SUM(H242:H248)</f>
        <v>0</v>
      </c>
      <c r="I249" s="7">
        <f t="shared" ref="I249" si="45">SUM(I242:I248)</f>
        <v>0</v>
      </c>
      <c r="J249" s="7">
        <f t="shared" si="43"/>
        <v>9</v>
      </c>
      <c r="K249" s="27"/>
    </row>
    <row r="250" spans="1:11" s="4" customFormat="1" ht="12.75" customHeight="1" x14ac:dyDescent="0.4">
      <c r="A250" s="1"/>
      <c r="B250" s="1"/>
      <c r="C250" s="1"/>
      <c r="D250" s="1"/>
      <c r="E250" s="1"/>
      <c r="F250" s="1"/>
      <c r="G250" s="1"/>
      <c r="H250" s="1"/>
      <c r="I250" s="2"/>
      <c r="J250" s="2"/>
      <c r="K250" s="2"/>
    </row>
    <row r="251" spans="1:11" ht="23.25" customHeight="1" x14ac:dyDescent="0.35">
      <c r="A251" s="8" t="s">
        <v>17</v>
      </c>
      <c r="B251" s="3"/>
      <c r="C251" s="3"/>
      <c r="D251" s="3"/>
      <c r="E251" s="3"/>
      <c r="F251" s="3"/>
      <c r="G251" s="3"/>
      <c r="H251" s="3"/>
      <c r="I251" s="3"/>
      <c r="J251" s="15"/>
      <c r="K251" s="15"/>
    </row>
    <row r="252" spans="1:11" ht="24" customHeight="1" x14ac:dyDescent="0.35">
      <c r="A252" s="40" t="s">
        <v>13</v>
      </c>
      <c r="B252" s="40" t="s">
        <v>1</v>
      </c>
      <c r="C252" s="42" t="s">
        <v>18</v>
      </c>
      <c r="D252" s="43"/>
      <c r="E252" s="43"/>
      <c r="F252" s="43"/>
      <c r="G252" s="43"/>
      <c r="H252" s="43"/>
      <c r="I252" s="44"/>
      <c r="J252" s="45" t="s">
        <v>19</v>
      </c>
      <c r="K252" s="47" t="s">
        <v>21</v>
      </c>
    </row>
    <row r="253" spans="1:11" ht="41.1" customHeight="1" x14ac:dyDescent="0.35">
      <c r="A253" s="41"/>
      <c r="B253" s="40"/>
      <c r="C253" s="17">
        <v>2553</v>
      </c>
      <c r="D253" s="17">
        <v>2554</v>
      </c>
      <c r="E253" s="18">
        <v>2555</v>
      </c>
      <c r="F253" s="18">
        <v>2556</v>
      </c>
      <c r="G253" s="18">
        <v>2557</v>
      </c>
      <c r="H253" s="18">
        <v>2558</v>
      </c>
      <c r="I253" s="18">
        <v>2559</v>
      </c>
      <c r="J253" s="46"/>
      <c r="K253" s="48"/>
    </row>
    <row r="254" spans="1:11" ht="19.5" customHeight="1" x14ac:dyDescent="0.35">
      <c r="A254" s="5">
        <v>2553</v>
      </c>
      <c r="B254" s="5">
        <v>8</v>
      </c>
      <c r="C254" s="6"/>
      <c r="D254" s="6"/>
      <c r="E254" s="6"/>
      <c r="F254" s="25">
        <v>2</v>
      </c>
      <c r="G254" s="6">
        <v>2</v>
      </c>
      <c r="H254" s="6">
        <v>0</v>
      </c>
      <c r="I254" s="9">
        <v>0</v>
      </c>
      <c r="J254" s="9">
        <v>2</v>
      </c>
      <c r="K254" s="20">
        <f>J254*100/B254</f>
        <v>25</v>
      </c>
    </row>
    <row r="255" spans="1:11" ht="19.5" customHeight="1" x14ac:dyDescent="0.35">
      <c r="A255" s="5">
        <v>2554</v>
      </c>
      <c r="B255" s="5">
        <v>15</v>
      </c>
      <c r="C255" s="6"/>
      <c r="D255" s="6"/>
      <c r="E255" s="6"/>
      <c r="F255" s="25">
        <v>2</v>
      </c>
      <c r="G255" s="25">
        <v>3</v>
      </c>
      <c r="H255" s="6">
        <v>2</v>
      </c>
      <c r="I255" s="9">
        <v>2</v>
      </c>
      <c r="J255" s="9">
        <v>5</v>
      </c>
      <c r="K255" s="20">
        <f t="shared" ref="K255" si="46">J255*100/B255</f>
        <v>33.333333333333336</v>
      </c>
    </row>
    <row r="256" spans="1:11" ht="19.5" customHeight="1" x14ac:dyDescent="0.35">
      <c r="A256" s="5">
        <v>2555</v>
      </c>
      <c r="B256" s="5"/>
      <c r="C256" s="6"/>
      <c r="D256" s="6"/>
      <c r="E256" s="6"/>
      <c r="F256" s="6"/>
      <c r="G256" s="6"/>
      <c r="H256" s="6"/>
      <c r="I256" s="9"/>
      <c r="J256" s="9"/>
      <c r="K256" s="20"/>
    </row>
    <row r="257" spans="1:11" ht="19.5" customHeight="1" x14ac:dyDescent="0.35">
      <c r="A257" s="5">
        <v>2556</v>
      </c>
      <c r="B257" s="5"/>
      <c r="C257" s="6"/>
      <c r="D257" s="6"/>
      <c r="E257" s="6"/>
      <c r="F257" s="6"/>
      <c r="G257" s="6"/>
      <c r="H257" s="6"/>
      <c r="I257" s="9"/>
      <c r="J257" s="9"/>
      <c r="K257" s="20"/>
    </row>
    <row r="258" spans="1:11" ht="19.5" customHeight="1" x14ac:dyDescent="0.35">
      <c r="A258" s="5">
        <v>2557</v>
      </c>
      <c r="B258" s="5"/>
      <c r="C258" s="6"/>
      <c r="D258" s="6"/>
      <c r="E258" s="6"/>
      <c r="F258" s="6"/>
      <c r="G258" s="6"/>
      <c r="H258" s="6"/>
      <c r="I258" s="9"/>
      <c r="J258" s="9"/>
      <c r="K258" s="20"/>
    </row>
    <row r="259" spans="1:11" ht="19.5" customHeight="1" x14ac:dyDescent="0.35">
      <c r="A259" s="5">
        <v>2558</v>
      </c>
      <c r="B259" s="5"/>
      <c r="C259" s="6"/>
      <c r="D259" s="6"/>
      <c r="E259" s="6"/>
      <c r="F259" s="6"/>
      <c r="G259" s="6"/>
      <c r="H259" s="6"/>
      <c r="I259" s="9"/>
      <c r="J259" s="9"/>
      <c r="K259" s="20"/>
    </row>
    <row r="260" spans="1:11" ht="19.5" customHeight="1" x14ac:dyDescent="0.35">
      <c r="A260" s="5">
        <v>2559</v>
      </c>
      <c r="B260" s="5"/>
      <c r="C260" s="6"/>
      <c r="D260" s="6"/>
      <c r="E260" s="6"/>
      <c r="F260" s="6"/>
      <c r="G260" s="6"/>
      <c r="H260" s="6"/>
      <c r="I260" s="9"/>
      <c r="J260" s="9"/>
      <c r="K260" s="20"/>
    </row>
    <row r="261" spans="1:11" ht="19.5" customHeight="1" x14ac:dyDescent="0.35">
      <c r="A261" s="19" t="s">
        <v>0</v>
      </c>
      <c r="B261" s="19">
        <f>SUM(B254:B260)</f>
        <v>23</v>
      </c>
      <c r="C261" s="19"/>
      <c r="D261" s="19"/>
      <c r="E261" s="19"/>
      <c r="F261" s="19">
        <f>SUM(F254:F260)</f>
        <v>4</v>
      </c>
      <c r="G261" s="19">
        <f t="shared" ref="G261:J261" si="47">SUM(G254:G260)</f>
        <v>5</v>
      </c>
      <c r="H261" s="19">
        <f t="shared" si="47"/>
        <v>2</v>
      </c>
      <c r="I261" s="19">
        <f t="shared" si="47"/>
        <v>2</v>
      </c>
      <c r="J261" s="19">
        <f t="shared" si="47"/>
        <v>7</v>
      </c>
      <c r="K261" s="27"/>
    </row>
    <row r="262" spans="1:11" ht="21" customHeight="1" x14ac:dyDescent="0.35">
      <c r="K262" s="21" t="s">
        <v>20</v>
      </c>
    </row>
  </sheetData>
  <mergeCells count="111">
    <mergeCell ref="B55:B56"/>
    <mergeCell ref="C55:I55"/>
    <mergeCell ref="A136:A137"/>
    <mergeCell ref="B136:B137"/>
    <mergeCell ref="A134:K134"/>
    <mergeCell ref="C109:I109"/>
    <mergeCell ref="J109:J110"/>
    <mergeCell ref="J55:J56"/>
    <mergeCell ref="K55:K56"/>
    <mergeCell ref="C136:I136"/>
    <mergeCell ref="J136:J137"/>
    <mergeCell ref="K136:K137"/>
    <mergeCell ref="C67:I67"/>
    <mergeCell ref="J67:J68"/>
    <mergeCell ref="K67:K68"/>
    <mergeCell ref="A82:A83"/>
    <mergeCell ref="B82:B83"/>
    <mergeCell ref="C82:I82"/>
    <mergeCell ref="J82:J83"/>
    <mergeCell ref="K82:K83"/>
    <mergeCell ref="B94:B95"/>
    <mergeCell ref="J240:J241"/>
    <mergeCell ref="K240:K241"/>
    <mergeCell ref="C94:I94"/>
    <mergeCell ref="J94:J95"/>
    <mergeCell ref="K94:K95"/>
    <mergeCell ref="C213:I213"/>
    <mergeCell ref="J213:J214"/>
    <mergeCell ref="K213:K214"/>
    <mergeCell ref="A148:A149"/>
    <mergeCell ref="B148:B149"/>
    <mergeCell ref="C148:I148"/>
    <mergeCell ref="J148:J149"/>
    <mergeCell ref="K148:K149"/>
    <mergeCell ref="K161:K162"/>
    <mergeCell ref="A159:K159"/>
    <mergeCell ref="A225:A226"/>
    <mergeCell ref="B225:B226"/>
    <mergeCell ref="C225:I225"/>
    <mergeCell ref="J225:J226"/>
    <mergeCell ref="K225:K226"/>
    <mergeCell ref="A109:A110"/>
    <mergeCell ref="B109:B110"/>
    <mergeCell ref="A107:K107"/>
    <mergeCell ref="A94:A95"/>
    <mergeCell ref="A3:K3"/>
    <mergeCell ref="A2:K2"/>
    <mergeCell ref="A26:K26"/>
    <mergeCell ref="A28:A29"/>
    <mergeCell ref="B28:B29"/>
    <mergeCell ref="C5:I5"/>
    <mergeCell ref="J5:J6"/>
    <mergeCell ref="K5:K6"/>
    <mergeCell ref="C28:I28"/>
    <mergeCell ref="J28:J29"/>
    <mergeCell ref="K28:K29"/>
    <mergeCell ref="A16:A17"/>
    <mergeCell ref="B16:B17"/>
    <mergeCell ref="C16:I16"/>
    <mergeCell ref="A5:A6"/>
    <mergeCell ref="B5:B6"/>
    <mergeCell ref="J16:J17"/>
    <mergeCell ref="K16:K17"/>
    <mergeCell ref="A40:A41"/>
    <mergeCell ref="K109:K110"/>
    <mergeCell ref="B40:B41"/>
    <mergeCell ref="C40:I40"/>
    <mergeCell ref="J40:J41"/>
    <mergeCell ref="A80:K80"/>
    <mergeCell ref="A53:K53"/>
    <mergeCell ref="A55:A56"/>
    <mergeCell ref="A198:A199"/>
    <mergeCell ref="B198:B199"/>
    <mergeCell ref="C198:I198"/>
    <mergeCell ref="J198:J199"/>
    <mergeCell ref="K198:K199"/>
    <mergeCell ref="C186:I186"/>
    <mergeCell ref="J186:J187"/>
    <mergeCell ref="K186:K187"/>
    <mergeCell ref="A121:A122"/>
    <mergeCell ref="B121:B122"/>
    <mergeCell ref="C121:I121"/>
    <mergeCell ref="J121:J122"/>
    <mergeCell ref="K121:K122"/>
    <mergeCell ref="K40:K41"/>
    <mergeCell ref="A67:A68"/>
    <mergeCell ref="B67:B68"/>
    <mergeCell ref="A252:A253"/>
    <mergeCell ref="B252:B253"/>
    <mergeCell ref="C252:I252"/>
    <mergeCell ref="J252:J253"/>
    <mergeCell ref="K252:K253"/>
    <mergeCell ref="A213:A214"/>
    <mergeCell ref="B213:B214"/>
    <mergeCell ref="A161:A162"/>
    <mergeCell ref="B161:B162"/>
    <mergeCell ref="A184:K184"/>
    <mergeCell ref="A211:K211"/>
    <mergeCell ref="A186:A187"/>
    <mergeCell ref="B186:B187"/>
    <mergeCell ref="C161:I161"/>
    <mergeCell ref="J161:J162"/>
    <mergeCell ref="A173:A174"/>
    <mergeCell ref="B173:B174"/>
    <mergeCell ref="C173:I173"/>
    <mergeCell ref="J173:J174"/>
    <mergeCell ref="K173:K174"/>
    <mergeCell ref="A238:K238"/>
    <mergeCell ref="A240:A241"/>
    <mergeCell ref="B240:B241"/>
    <mergeCell ref="C240:I240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L384"/>
  <sheetViews>
    <sheetView tabSelected="1" view="pageBreakPreview" topLeftCell="A367" zoomScaleNormal="100" zoomScaleSheetLayoutView="100" workbookViewId="0">
      <selection activeCell="O381" sqref="O381"/>
    </sheetView>
  </sheetViews>
  <sheetFormatPr defaultRowHeight="21" x14ac:dyDescent="0.35"/>
  <cols>
    <col min="1" max="2" width="13.875" style="1" customWidth="1"/>
    <col min="3" max="8" width="9.625" style="1" customWidth="1"/>
    <col min="9" max="10" width="9.625" style="2" customWidth="1"/>
    <col min="11" max="11" width="22.625" style="2" customWidth="1"/>
    <col min="12" max="12" width="21.125" style="2" customWidth="1"/>
    <col min="13" max="16384" width="9" style="1"/>
  </cols>
  <sheetData>
    <row r="1" spans="1:12" s="22" customFormat="1" ht="27.75" customHeight="1" x14ac:dyDescent="0.2">
      <c r="A1" s="23" t="s">
        <v>22</v>
      </c>
      <c r="I1" s="2"/>
      <c r="J1" s="2"/>
      <c r="K1" s="2"/>
      <c r="L1" s="2"/>
    </row>
    <row r="2" spans="1:12" s="4" customFormat="1" ht="25.5" customHeight="1" x14ac:dyDescent="0.4">
      <c r="A2" s="63" t="s">
        <v>2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2" s="4" customFormat="1" ht="22.5" customHeight="1" x14ac:dyDescent="0.4">
      <c r="A3" s="51" t="s">
        <v>3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</row>
    <row r="4" spans="1:12" s="4" customFormat="1" ht="22.5" customHeight="1" x14ac:dyDescent="0.4">
      <c r="A4" s="8" t="s">
        <v>16</v>
      </c>
      <c r="B4" s="3"/>
      <c r="C4" s="3"/>
      <c r="D4" s="3"/>
      <c r="E4" s="3"/>
      <c r="F4" s="3"/>
      <c r="G4" s="3"/>
      <c r="H4" s="3"/>
      <c r="I4" s="29"/>
      <c r="J4" s="29"/>
      <c r="K4" s="29"/>
      <c r="L4" s="29"/>
    </row>
    <row r="5" spans="1:12" ht="24" customHeight="1" x14ac:dyDescent="0.35">
      <c r="A5" s="49" t="s">
        <v>13</v>
      </c>
      <c r="B5" s="49" t="s">
        <v>1</v>
      </c>
      <c r="C5" s="52" t="s">
        <v>15</v>
      </c>
      <c r="D5" s="53"/>
      <c r="E5" s="53"/>
      <c r="F5" s="53"/>
      <c r="G5" s="53"/>
      <c r="H5" s="53"/>
      <c r="I5" s="53"/>
      <c r="J5" s="54"/>
      <c r="K5" s="55" t="s">
        <v>24</v>
      </c>
      <c r="L5" s="58" t="s">
        <v>25</v>
      </c>
    </row>
    <row r="6" spans="1:12" ht="41.1" customHeight="1" x14ac:dyDescent="0.35">
      <c r="A6" s="50"/>
      <c r="B6" s="49"/>
      <c r="C6" s="33">
        <v>2553</v>
      </c>
      <c r="D6" s="33">
        <v>2554</v>
      </c>
      <c r="E6" s="34">
        <v>2555</v>
      </c>
      <c r="F6" s="34">
        <v>2556</v>
      </c>
      <c r="G6" s="34">
        <v>2557</v>
      </c>
      <c r="H6" s="34">
        <v>2558</v>
      </c>
      <c r="I6" s="34">
        <v>2559</v>
      </c>
      <c r="J6" s="31">
        <v>2560</v>
      </c>
      <c r="K6" s="56"/>
      <c r="L6" s="59"/>
    </row>
    <row r="7" spans="1:12" ht="19.5" customHeight="1" x14ac:dyDescent="0.35">
      <c r="A7" s="5">
        <v>2554</v>
      </c>
      <c r="B7" s="5">
        <v>24</v>
      </c>
      <c r="C7" s="6"/>
      <c r="D7" s="6">
        <v>24</v>
      </c>
      <c r="E7" s="6">
        <v>15</v>
      </c>
      <c r="F7" s="6">
        <v>15</v>
      </c>
      <c r="G7" s="25">
        <f>B7-K7</f>
        <v>15</v>
      </c>
      <c r="H7" s="6">
        <v>2</v>
      </c>
      <c r="I7" s="9">
        <v>0</v>
      </c>
      <c r="J7" s="9">
        <v>0</v>
      </c>
      <c r="K7" s="9">
        <v>9</v>
      </c>
      <c r="L7" s="20">
        <f>G7/B7*100</f>
        <v>62.5</v>
      </c>
    </row>
    <row r="8" spans="1:12" ht="19.5" customHeight="1" x14ac:dyDescent="0.35">
      <c r="A8" s="5">
        <v>2555</v>
      </c>
      <c r="B8" s="5">
        <v>17</v>
      </c>
      <c r="C8" s="6"/>
      <c r="D8" s="6"/>
      <c r="E8" s="6">
        <v>17</v>
      </c>
      <c r="F8" s="6">
        <v>17</v>
      </c>
      <c r="G8" s="6">
        <v>17</v>
      </c>
      <c r="H8" s="25">
        <f>B8-K8</f>
        <v>17</v>
      </c>
      <c r="I8" s="9">
        <v>0</v>
      </c>
      <c r="J8" s="9">
        <v>0</v>
      </c>
      <c r="K8" s="9">
        <v>0</v>
      </c>
      <c r="L8" s="20">
        <f>H8/B8*100</f>
        <v>100</v>
      </c>
    </row>
    <row r="9" spans="1:12" ht="19.5" customHeight="1" x14ac:dyDescent="0.35">
      <c r="A9" s="5">
        <v>2556</v>
      </c>
      <c r="B9" s="5">
        <f>16+37</f>
        <v>53</v>
      </c>
      <c r="C9" s="6"/>
      <c r="D9" s="6"/>
      <c r="E9" s="6"/>
      <c r="F9" s="6">
        <f>13+32</f>
        <v>45</v>
      </c>
      <c r="G9" s="6">
        <f>10+27</f>
        <v>37</v>
      </c>
      <c r="H9" s="6">
        <f>10+13</f>
        <v>23</v>
      </c>
      <c r="I9" s="26">
        <f>B9-K9</f>
        <v>35</v>
      </c>
      <c r="J9" s="37">
        <v>9</v>
      </c>
      <c r="K9" s="9">
        <f>6+12</f>
        <v>18</v>
      </c>
      <c r="L9" s="20">
        <f>I9/B9*100</f>
        <v>66.037735849056602</v>
      </c>
    </row>
    <row r="10" spans="1:12" ht="19.5" customHeight="1" x14ac:dyDescent="0.35">
      <c r="A10" s="5">
        <v>2557</v>
      </c>
      <c r="B10" s="5">
        <f>26+10</f>
        <v>36</v>
      </c>
      <c r="C10" s="6"/>
      <c r="D10" s="6"/>
      <c r="E10" s="6"/>
      <c r="F10" s="6"/>
      <c r="G10" s="6">
        <v>18</v>
      </c>
      <c r="H10" s="6">
        <f>20+6</f>
        <v>26</v>
      </c>
      <c r="I10" s="37">
        <f t="shared" ref="I10:I12" si="0">B10-K10</f>
        <v>25</v>
      </c>
      <c r="J10" s="26">
        <v>24</v>
      </c>
      <c r="K10" s="9">
        <v>11</v>
      </c>
      <c r="L10" s="20">
        <f>J10/B10*100</f>
        <v>66.666666666666657</v>
      </c>
    </row>
    <row r="11" spans="1:12" ht="19.5" customHeight="1" x14ac:dyDescent="0.35">
      <c r="A11" s="5">
        <v>2558</v>
      </c>
      <c r="B11" s="5">
        <v>19</v>
      </c>
      <c r="C11" s="6"/>
      <c r="D11" s="6"/>
      <c r="E11" s="6"/>
      <c r="F11" s="6"/>
      <c r="G11" s="6"/>
      <c r="H11" s="6">
        <v>17</v>
      </c>
      <c r="I11" s="37">
        <f t="shared" si="0"/>
        <v>17</v>
      </c>
      <c r="J11" s="26">
        <v>17</v>
      </c>
      <c r="K11" s="9">
        <v>2</v>
      </c>
      <c r="L11" s="20">
        <f t="shared" ref="L11:L13" si="1">J11/B11*100</f>
        <v>89.473684210526315</v>
      </c>
    </row>
    <row r="12" spans="1:12" ht="19.5" customHeight="1" x14ac:dyDescent="0.35">
      <c r="A12" s="5">
        <v>2559</v>
      </c>
      <c r="B12" s="5">
        <f>16+27</f>
        <v>43</v>
      </c>
      <c r="C12" s="6"/>
      <c r="D12" s="6"/>
      <c r="E12" s="6"/>
      <c r="F12" s="6"/>
      <c r="G12" s="6"/>
      <c r="H12" s="6"/>
      <c r="I12" s="37">
        <f t="shared" si="0"/>
        <v>28</v>
      </c>
      <c r="J12" s="26">
        <v>28</v>
      </c>
      <c r="K12" s="9">
        <v>15</v>
      </c>
      <c r="L12" s="20">
        <f t="shared" si="1"/>
        <v>65.116279069767444</v>
      </c>
    </row>
    <row r="13" spans="1:12" ht="19.5" customHeight="1" x14ac:dyDescent="0.35">
      <c r="A13" s="5">
        <v>2560</v>
      </c>
      <c r="B13" s="5">
        <v>49</v>
      </c>
      <c r="C13" s="6"/>
      <c r="D13" s="6"/>
      <c r="E13" s="6"/>
      <c r="F13" s="6"/>
      <c r="G13" s="6"/>
      <c r="H13" s="6"/>
      <c r="I13" s="37"/>
      <c r="J13" s="26">
        <v>49</v>
      </c>
      <c r="K13" s="9">
        <v>0</v>
      </c>
      <c r="L13" s="20">
        <f t="shared" si="1"/>
        <v>100</v>
      </c>
    </row>
    <row r="14" spans="1:12" ht="19.5" customHeight="1" x14ac:dyDescent="0.35">
      <c r="A14" s="7" t="s">
        <v>0</v>
      </c>
      <c r="B14" s="7">
        <f>SUM(B7:B13)</f>
        <v>241</v>
      </c>
      <c r="C14" s="7"/>
      <c r="D14" s="7">
        <f t="shared" ref="D14:K14" si="2">SUM(D7:D13)</f>
        <v>24</v>
      </c>
      <c r="E14" s="7">
        <f t="shared" si="2"/>
        <v>32</v>
      </c>
      <c r="F14" s="7">
        <f t="shared" si="2"/>
        <v>77</v>
      </c>
      <c r="G14" s="7">
        <f t="shared" si="2"/>
        <v>87</v>
      </c>
      <c r="H14" s="7">
        <f t="shared" si="2"/>
        <v>85</v>
      </c>
      <c r="I14" s="7">
        <f t="shared" si="2"/>
        <v>105</v>
      </c>
      <c r="J14" s="7">
        <f t="shared" si="2"/>
        <v>127</v>
      </c>
      <c r="K14" s="7">
        <f t="shared" si="2"/>
        <v>55</v>
      </c>
      <c r="L14" s="39"/>
    </row>
    <row r="15" spans="1:12" ht="9" customHeight="1" x14ac:dyDescent="0.35"/>
    <row r="16" spans="1:12" s="4" customFormat="1" ht="22.5" customHeight="1" x14ac:dyDescent="0.4">
      <c r="A16" s="8" t="s">
        <v>17</v>
      </c>
      <c r="B16" s="3"/>
      <c r="C16" s="3"/>
      <c r="D16" s="3"/>
      <c r="E16" s="3"/>
      <c r="F16" s="3"/>
      <c r="G16" s="3"/>
      <c r="H16" s="3"/>
      <c r="I16" s="29"/>
      <c r="J16" s="29"/>
      <c r="K16" s="29"/>
      <c r="L16" s="29"/>
    </row>
    <row r="17" spans="1:12" ht="24" customHeight="1" x14ac:dyDescent="0.35">
      <c r="A17" s="40" t="s">
        <v>13</v>
      </c>
      <c r="B17" s="40" t="s">
        <v>1</v>
      </c>
      <c r="C17" s="42" t="s">
        <v>18</v>
      </c>
      <c r="D17" s="43"/>
      <c r="E17" s="43"/>
      <c r="F17" s="43"/>
      <c r="G17" s="43"/>
      <c r="H17" s="43"/>
      <c r="I17" s="43"/>
      <c r="J17" s="44"/>
      <c r="K17" s="45" t="s">
        <v>19</v>
      </c>
      <c r="L17" s="47" t="s">
        <v>21</v>
      </c>
    </row>
    <row r="18" spans="1:12" ht="41.1" customHeight="1" x14ac:dyDescent="0.35">
      <c r="A18" s="41"/>
      <c r="B18" s="40"/>
      <c r="C18" s="35">
        <v>2553</v>
      </c>
      <c r="D18" s="35">
        <v>2554</v>
      </c>
      <c r="E18" s="36">
        <v>2555</v>
      </c>
      <c r="F18" s="36">
        <v>2556</v>
      </c>
      <c r="G18" s="36">
        <v>2557</v>
      </c>
      <c r="H18" s="36">
        <v>2558</v>
      </c>
      <c r="I18" s="36">
        <v>2559</v>
      </c>
      <c r="J18" s="32">
        <v>2560</v>
      </c>
      <c r="K18" s="46"/>
      <c r="L18" s="48"/>
    </row>
    <row r="19" spans="1:12" ht="19.5" customHeight="1" x14ac:dyDescent="0.35">
      <c r="A19" s="5">
        <v>2554</v>
      </c>
      <c r="B19" s="5">
        <v>24</v>
      </c>
      <c r="C19" s="6"/>
      <c r="D19" s="6"/>
      <c r="E19" s="6"/>
      <c r="F19" s="6"/>
      <c r="G19" s="25">
        <v>2</v>
      </c>
      <c r="H19" s="6">
        <v>11</v>
      </c>
      <c r="I19" s="9">
        <v>2</v>
      </c>
      <c r="J19" s="9">
        <v>0</v>
      </c>
      <c r="K19" s="9">
        <v>2</v>
      </c>
      <c r="L19" s="20">
        <f>K19*100/B19</f>
        <v>8.3333333333333339</v>
      </c>
    </row>
    <row r="20" spans="1:12" ht="19.5" customHeight="1" x14ac:dyDescent="0.35">
      <c r="A20" s="5">
        <v>2555</v>
      </c>
      <c r="B20" s="5">
        <v>17</v>
      </c>
      <c r="C20" s="6"/>
      <c r="D20" s="6"/>
      <c r="E20" s="6"/>
      <c r="F20" s="6"/>
      <c r="G20" s="6"/>
      <c r="H20" s="25">
        <v>15</v>
      </c>
      <c r="I20" s="9">
        <v>2</v>
      </c>
      <c r="J20" s="9">
        <v>0</v>
      </c>
      <c r="K20" s="9">
        <v>15</v>
      </c>
      <c r="L20" s="20">
        <f t="shared" ref="L20:L22" si="3">K20*100/B20</f>
        <v>88.235294117647058</v>
      </c>
    </row>
    <row r="21" spans="1:12" ht="19.5" customHeight="1" x14ac:dyDescent="0.35">
      <c r="A21" s="5">
        <v>2556</v>
      </c>
      <c r="B21" s="5">
        <f>16+37</f>
        <v>53</v>
      </c>
      <c r="C21" s="6"/>
      <c r="D21" s="6"/>
      <c r="E21" s="6"/>
      <c r="F21" s="6"/>
      <c r="G21" s="6"/>
      <c r="H21" s="6"/>
      <c r="I21" s="26">
        <f>10+12</f>
        <v>22</v>
      </c>
      <c r="J21" s="26">
        <v>4</v>
      </c>
      <c r="K21" s="9">
        <f>10+12</f>
        <v>22</v>
      </c>
      <c r="L21" s="20">
        <f t="shared" si="3"/>
        <v>41.509433962264154</v>
      </c>
    </row>
    <row r="22" spans="1:12" ht="19.5" customHeight="1" x14ac:dyDescent="0.35">
      <c r="A22" s="5">
        <v>2557</v>
      </c>
      <c r="B22" s="5">
        <f>26+10</f>
        <v>36</v>
      </c>
      <c r="C22" s="6"/>
      <c r="D22" s="6"/>
      <c r="E22" s="6"/>
      <c r="F22" s="6"/>
      <c r="G22" s="6"/>
      <c r="H22" s="6"/>
      <c r="I22" s="9"/>
      <c r="J22" s="26">
        <v>1</v>
      </c>
      <c r="K22" s="9">
        <v>1</v>
      </c>
      <c r="L22" s="20">
        <f t="shared" si="3"/>
        <v>2.7777777777777777</v>
      </c>
    </row>
    <row r="23" spans="1:12" ht="19.5" customHeight="1" x14ac:dyDescent="0.35">
      <c r="A23" s="5">
        <v>2558</v>
      </c>
      <c r="B23" s="5">
        <v>19</v>
      </c>
      <c r="C23" s="6"/>
      <c r="D23" s="6"/>
      <c r="E23" s="6"/>
      <c r="F23" s="6"/>
      <c r="G23" s="6"/>
      <c r="H23" s="6"/>
      <c r="I23" s="9"/>
      <c r="J23" s="9"/>
      <c r="K23" s="9"/>
      <c r="L23" s="20"/>
    </row>
    <row r="24" spans="1:12" ht="19.5" customHeight="1" x14ac:dyDescent="0.35">
      <c r="A24" s="5">
        <v>2559</v>
      </c>
      <c r="B24" s="5">
        <f>16+27</f>
        <v>43</v>
      </c>
      <c r="C24" s="6"/>
      <c r="D24" s="6"/>
      <c r="E24" s="6"/>
      <c r="F24" s="6"/>
      <c r="G24" s="6"/>
      <c r="H24" s="6"/>
      <c r="I24" s="9"/>
      <c r="J24" s="9"/>
      <c r="K24" s="9"/>
      <c r="L24" s="20"/>
    </row>
    <row r="25" spans="1:12" ht="19.5" customHeight="1" x14ac:dyDescent="0.35">
      <c r="A25" s="5">
        <v>2560</v>
      </c>
      <c r="B25" s="5">
        <v>49</v>
      </c>
      <c r="C25" s="6"/>
      <c r="D25" s="6"/>
      <c r="E25" s="6"/>
      <c r="F25" s="6"/>
      <c r="G25" s="6"/>
      <c r="H25" s="6"/>
      <c r="I25" s="9"/>
      <c r="J25" s="9"/>
      <c r="K25" s="9"/>
      <c r="L25" s="20"/>
    </row>
    <row r="26" spans="1:12" ht="19.5" customHeight="1" x14ac:dyDescent="0.35">
      <c r="A26" s="19" t="s">
        <v>0</v>
      </c>
      <c r="B26" s="19">
        <f>SUM(B19:B25)</f>
        <v>241</v>
      </c>
      <c r="C26" s="19"/>
      <c r="D26" s="19"/>
      <c r="E26" s="19"/>
      <c r="F26" s="19"/>
      <c r="G26" s="19">
        <f>SUM(G19:G25)</f>
        <v>2</v>
      </c>
      <c r="H26" s="19">
        <f t="shared" ref="H26:K26" si="4">SUM(H19:H25)</f>
        <v>26</v>
      </c>
      <c r="I26" s="19">
        <f t="shared" si="4"/>
        <v>26</v>
      </c>
      <c r="J26" s="19">
        <f t="shared" si="4"/>
        <v>5</v>
      </c>
      <c r="K26" s="19">
        <f t="shared" si="4"/>
        <v>40</v>
      </c>
      <c r="L26" s="38"/>
    </row>
    <row r="27" spans="1:12" ht="12.75" customHeight="1" x14ac:dyDescent="0.35"/>
    <row r="28" spans="1:12" s="4" customFormat="1" ht="22.5" customHeight="1" x14ac:dyDescent="0.4">
      <c r="A28" s="51" t="s">
        <v>12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</row>
    <row r="29" spans="1:12" s="4" customFormat="1" ht="22.5" customHeight="1" x14ac:dyDescent="0.4">
      <c r="A29" s="8" t="s">
        <v>16</v>
      </c>
      <c r="B29" s="3"/>
      <c r="C29" s="3"/>
      <c r="D29" s="3"/>
      <c r="E29" s="3"/>
      <c r="F29" s="3"/>
      <c r="G29" s="3"/>
      <c r="H29" s="3"/>
      <c r="I29" s="29"/>
      <c r="J29" s="29"/>
      <c r="K29" s="29"/>
      <c r="L29" s="29"/>
    </row>
    <row r="30" spans="1:12" ht="24" customHeight="1" x14ac:dyDescent="0.35">
      <c r="A30" s="49" t="s">
        <v>13</v>
      </c>
      <c r="B30" s="49" t="s">
        <v>1</v>
      </c>
      <c r="C30" s="52" t="s">
        <v>15</v>
      </c>
      <c r="D30" s="53"/>
      <c r="E30" s="53"/>
      <c r="F30" s="53"/>
      <c r="G30" s="53"/>
      <c r="H30" s="53"/>
      <c r="I30" s="53"/>
      <c r="J30" s="54"/>
      <c r="K30" s="55" t="s">
        <v>24</v>
      </c>
      <c r="L30" s="58" t="s">
        <v>25</v>
      </c>
    </row>
    <row r="31" spans="1:12" ht="41.1" customHeight="1" x14ac:dyDescent="0.35">
      <c r="A31" s="50"/>
      <c r="B31" s="49"/>
      <c r="C31" s="33">
        <v>2553</v>
      </c>
      <c r="D31" s="33">
        <v>2554</v>
      </c>
      <c r="E31" s="34">
        <v>2555</v>
      </c>
      <c r="F31" s="34">
        <v>2556</v>
      </c>
      <c r="G31" s="34">
        <v>2557</v>
      </c>
      <c r="H31" s="34">
        <v>2558</v>
      </c>
      <c r="I31" s="34">
        <v>2559</v>
      </c>
      <c r="J31" s="31">
        <v>2560</v>
      </c>
      <c r="K31" s="56"/>
      <c r="L31" s="59"/>
    </row>
    <row r="32" spans="1:12" ht="19.5" customHeight="1" x14ac:dyDescent="0.35">
      <c r="A32" s="5">
        <v>2553</v>
      </c>
      <c r="B32" s="5">
        <f>29+18</f>
        <v>47</v>
      </c>
      <c r="C32" s="6">
        <f>25+14</f>
        <v>39</v>
      </c>
      <c r="D32" s="6">
        <v>29</v>
      </c>
      <c r="E32" s="6">
        <v>29</v>
      </c>
      <c r="F32" s="25">
        <f>B32-K32</f>
        <v>29</v>
      </c>
      <c r="G32" s="6">
        <v>0</v>
      </c>
      <c r="H32" s="6">
        <v>0</v>
      </c>
      <c r="I32" s="9">
        <v>0</v>
      </c>
      <c r="J32" s="9">
        <v>0</v>
      </c>
      <c r="K32" s="9">
        <f>12+6</f>
        <v>18</v>
      </c>
      <c r="L32" s="20">
        <f>F32*100/B32</f>
        <v>61.702127659574465</v>
      </c>
    </row>
    <row r="33" spans="1:12" ht="19.5" customHeight="1" x14ac:dyDescent="0.35">
      <c r="A33" s="5">
        <v>2554</v>
      </c>
      <c r="B33" s="5"/>
      <c r="C33" s="6"/>
      <c r="D33" s="6"/>
      <c r="E33" s="6"/>
      <c r="F33" s="6"/>
      <c r="G33" s="6"/>
      <c r="H33" s="6"/>
      <c r="I33" s="9"/>
      <c r="J33" s="9"/>
      <c r="K33" s="9"/>
      <c r="L33" s="20"/>
    </row>
    <row r="34" spans="1:12" ht="19.5" customHeight="1" x14ac:dyDescent="0.35">
      <c r="A34" s="5">
        <v>2555</v>
      </c>
      <c r="B34" s="5"/>
      <c r="C34" s="6"/>
      <c r="D34" s="6"/>
      <c r="E34" s="6"/>
      <c r="F34" s="6"/>
      <c r="G34" s="6"/>
      <c r="H34" s="6"/>
      <c r="I34" s="9"/>
      <c r="J34" s="9"/>
      <c r="K34" s="9"/>
      <c r="L34" s="20"/>
    </row>
    <row r="35" spans="1:12" ht="19.5" customHeight="1" x14ac:dyDescent="0.35">
      <c r="A35" s="5">
        <v>2556</v>
      </c>
      <c r="B35" s="5"/>
      <c r="C35" s="6"/>
      <c r="D35" s="6"/>
      <c r="E35" s="6"/>
      <c r="F35" s="6"/>
      <c r="G35" s="6"/>
      <c r="H35" s="6"/>
      <c r="I35" s="9"/>
      <c r="J35" s="9"/>
      <c r="K35" s="9"/>
      <c r="L35" s="20"/>
    </row>
    <row r="36" spans="1:12" ht="19.5" customHeight="1" x14ac:dyDescent="0.35">
      <c r="A36" s="5">
        <v>2557</v>
      </c>
      <c r="B36" s="5"/>
      <c r="C36" s="6"/>
      <c r="D36" s="6"/>
      <c r="E36" s="6"/>
      <c r="F36" s="6"/>
      <c r="G36" s="6"/>
      <c r="H36" s="6"/>
      <c r="I36" s="9"/>
      <c r="J36" s="9"/>
      <c r="K36" s="9"/>
      <c r="L36" s="20"/>
    </row>
    <row r="37" spans="1:12" ht="19.5" customHeight="1" x14ac:dyDescent="0.35">
      <c r="A37" s="5">
        <v>2558</v>
      </c>
      <c r="B37" s="5"/>
      <c r="C37" s="6"/>
      <c r="D37" s="6"/>
      <c r="E37" s="6"/>
      <c r="F37" s="6"/>
      <c r="G37" s="6"/>
      <c r="H37" s="6"/>
      <c r="I37" s="9"/>
      <c r="J37" s="9"/>
      <c r="K37" s="9"/>
      <c r="L37" s="20"/>
    </row>
    <row r="38" spans="1:12" ht="19.5" customHeight="1" x14ac:dyDescent="0.35">
      <c r="A38" s="5">
        <v>2559</v>
      </c>
      <c r="B38" s="5"/>
      <c r="C38" s="6"/>
      <c r="D38" s="6"/>
      <c r="E38" s="6"/>
      <c r="F38" s="6"/>
      <c r="G38" s="6"/>
      <c r="H38" s="6"/>
      <c r="I38" s="9"/>
      <c r="J38" s="9"/>
      <c r="K38" s="9"/>
      <c r="L38" s="20"/>
    </row>
    <row r="39" spans="1:12" ht="19.5" customHeight="1" x14ac:dyDescent="0.35">
      <c r="A39" s="5">
        <v>2560</v>
      </c>
      <c r="B39" s="5"/>
      <c r="C39" s="6"/>
      <c r="D39" s="6"/>
      <c r="E39" s="6"/>
      <c r="F39" s="6"/>
      <c r="G39" s="6"/>
      <c r="H39" s="6"/>
      <c r="I39" s="9"/>
      <c r="J39" s="9"/>
      <c r="K39" s="9"/>
      <c r="L39" s="20"/>
    </row>
    <row r="40" spans="1:12" ht="19.5" customHeight="1" x14ac:dyDescent="0.35">
      <c r="A40" s="7" t="s">
        <v>0</v>
      </c>
      <c r="B40" s="7">
        <f>SUM(B32:B38)</f>
        <v>47</v>
      </c>
      <c r="C40" s="7">
        <f t="shared" ref="C40:K40" si="5">SUM(C32:C38)</f>
        <v>39</v>
      </c>
      <c r="D40" s="7">
        <f t="shared" si="5"/>
        <v>29</v>
      </c>
      <c r="E40" s="7">
        <f t="shared" si="5"/>
        <v>29</v>
      </c>
      <c r="F40" s="7">
        <f t="shared" si="5"/>
        <v>29</v>
      </c>
      <c r="G40" s="7">
        <f t="shared" si="5"/>
        <v>0</v>
      </c>
      <c r="H40" s="7">
        <f t="shared" si="5"/>
        <v>0</v>
      </c>
      <c r="I40" s="7">
        <f t="shared" si="5"/>
        <v>0</v>
      </c>
      <c r="J40" s="7">
        <v>0</v>
      </c>
      <c r="K40" s="7">
        <f t="shared" si="5"/>
        <v>18</v>
      </c>
      <c r="L40" s="39"/>
    </row>
    <row r="41" spans="1:12" ht="12.75" customHeight="1" x14ac:dyDescent="0.35"/>
    <row r="42" spans="1:12" s="4" customFormat="1" ht="22.5" customHeight="1" x14ac:dyDescent="0.4">
      <c r="A42" s="8" t="s">
        <v>17</v>
      </c>
      <c r="B42" s="3"/>
      <c r="C42" s="3"/>
      <c r="D42" s="3"/>
      <c r="E42" s="3"/>
      <c r="F42" s="3"/>
      <c r="G42" s="3"/>
      <c r="H42" s="3"/>
      <c r="I42" s="29"/>
      <c r="J42" s="29"/>
      <c r="K42" s="29"/>
      <c r="L42" s="29"/>
    </row>
    <row r="43" spans="1:12" ht="24" customHeight="1" x14ac:dyDescent="0.35">
      <c r="A43" s="40" t="s">
        <v>13</v>
      </c>
      <c r="B43" s="40" t="s">
        <v>1</v>
      </c>
      <c r="C43" s="42" t="s">
        <v>18</v>
      </c>
      <c r="D43" s="43"/>
      <c r="E43" s="43"/>
      <c r="F43" s="43"/>
      <c r="G43" s="43"/>
      <c r="H43" s="43"/>
      <c r="I43" s="43"/>
      <c r="J43" s="44"/>
      <c r="K43" s="45" t="s">
        <v>19</v>
      </c>
      <c r="L43" s="47" t="s">
        <v>21</v>
      </c>
    </row>
    <row r="44" spans="1:12" ht="41.1" customHeight="1" x14ac:dyDescent="0.35">
      <c r="A44" s="41"/>
      <c r="B44" s="40"/>
      <c r="C44" s="35">
        <v>2553</v>
      </c>
      <c r="D44" s="35">
        <v>2554</v>
      </c>
      <c r="E44" s="36">
        <v>2555</v>
      </c>
      <c r="F44" s="36">
        <v>2556</v>
      </c>
      <c r="G44" s="36">
        <v>2557</v>
      </c>
      <c r="H44" s="36">
        <v>2558</v>
      </c>
      <c r="I44" s="36">
        <v>2559</v>
      </c>
      <c r="J44" s="32">
        <v>2560</v>
      </c>
      <c r="K44" s="46"/>
      <c r="L44" s="48"/>
    </row>
    <row r="45" spans="1:12" ht="19.5" customHeight="1" x14ac:dyDescent="0.35">
      <c r="A45" s="5">
        <v>2553</v>
      </c>
      <c r="B45" s="5">
        <v>47</v>
      </c>
      <c r="C45" s="6"/>
      <c r="D45" s="6"/>
      <c r="E45" s="25">
        <f>3+5</f>
        <v>8</v>
      </c>
      <c r="F45" s="25">
        <v>0</v>
      </c>
      <c r="G45" s="6">
        <f>14+7</f>
        <v>21</v>
      </c>
      <c r="H45" s="6">
        <v>0</v>
      </c>
      <c r="I45" s="9">
        <v>0</v>
      </c>
      <c r="J45" s="9">
        <v>0</v>
      </c>
      <c r="K45" s="9">
        <f>3+5</f>
        <v>8</v>
      </c>
      <c r="L45" s="20">
        <f>K45*100/B45</f>
        <v>17.021276595744681</v>
      </c>
    </row>
    <row r="46" spans="1:12" ht="19.5" customHeight="1" x14ac:dyDescent="0.35">
      <c r="A46" s="5">
        <v>2554</v>
      </c>
      <c r="B46" s="5"/>
      <c r="C46" s="6"/>
      <c r="D46" s="6"/>
      <c r="E46" s="6"/>
      <c r="F46" s="6"/>
      <c r="G46" s="6"/>
      <c r="H46" s="6"/>
      <c r="I46" s="9"/>
      <c r="J46" s="9"/>
      <c r="K46" s="9"/>
      <c r="L46" s="20"/>
    </row>
    <row r="47" spans="1:12" ht="19.5" customHeight="1" x14ac:dyDescent="0.35">
      <c r="A47" s="5">
        <v>2555</v>
      </c>
      <c r="B47" s="5"/>
      <c r="C47" s="6"/>
      <c r="D47" s="6"/>
      <c r="E47" s="6"/>
      <c r="F47" s="6"/>
      <c r="G47" s="6"/>
      <c r="H47" s="6"/>
      <c r="I47" s="9"/>
      <c r="J47" s="9"/>
      <c r="K47" s="9"/>
      <c r="L47" s="20"/>
    </row>
    <row r="48" spans="1:12" ht="19.5" customHeight="1" x14ac:dyDescent="0.35">
      <c r="A48" s="5">
        <v>2556</v>
      </c>
      <c r="B48" s="5"/>
      <c r="C48" s="6"/>
      <c r="D48" s="6"/>
      <c r="E48" s="6"/>
      <c r="F48" s="6"/>
      <c r="G48" s="6"/>
      <c r="H48" s="6"/>
      <c r="I48" s="9"/>
      <c r="J48" s="9"/>
      <c r="K48" s="9"/>
      <c r="L48" s="20"/>
    </row>
    <row r="49" spans="1:12" ht="19.5" customHeight="1" x14ac:dyDescent="0.35">
      <c r="A49" s="5">
        <v>2557</v>
      </c>
      <c r="B49" s="5"/>
      <c r="C49" s="6"/>
      <c r="D49" s="6"/>
      <c r="E49" s="6"/>
      <c r="F49" s="6"/>
      <c r="G49" s="6"/>
      <c r="H49" s="6"/>
      <c r="I49" s="9"/>
      <c r="J49" s="9"/>
      <c r="K49" s="9"/>
      <c r="L49" s="20"/>
    </row>
    <row r="50" spans="1:12" ht="19.5" customHeight="1" x14ac:dyDescent="0.35">
      <c r="A50" s="5">
        <v>2558</v>
      </c>
      <c r="B50" s="5"/>
      <c r="C50" s="6"/>
      <c r="D50" s="6"/>
      <c r="E50" s="6"/>
      <c r="F50" s="6"/>
      <c r="G50" s="6"/>
      <c r="H50" s="6"/>
      <c r="I50" s="9"/>
      <c r="J50" s="9"/>
      <c r="K50" s="9"/>
      <c r="L50" s="20"/>
    </row>
    <row r="51" spans="1:12" ht="19.5" customHeight="1" x14ac:dyDescent="0.35">
      <c r="A51" s="5">
        <v>2559</v>
      </c>
      <c r="B51" s="5"/>
      <c r="C51" s="6"/>
      <c r="D51" s="6"/>
      <c r="E51" s="6"/>
      <c r="F51" s="6"/>
      <c r="G51" s="6"/>
      <c r="H51" s="6"/>
      <c r="I51" s="9"/>
      <c r="J51" s="9"/>
      <c r="K51" s="9"/>
      <c r="L51" s="20"/>
    </row>
    <row r="52" spans="1:12" ht="19.5" customHeight="1" x14ac:dyDescent="0.35">
      <c r="A52" s="5">
        <v>2560</v>
      </c>
      <c r="B52" s="5"/>
      <c r="C52" s="6"/>
      <c r="D52" s="6"/>
      <c r="E52" s="6"/>
      <c r="F52" s="6"/>
      <c r="G52" s="6"/>
      <c r="H52" s="6"/>
      <c r="I52" s="9"/>
      <c r="J52" s="9"/>
      <c r="K52" s="9"/>
      <c r="L52" s="20"/>
    </row>
    <row r="53" spans="1:12" ht="19.5" customHeight="1" x14ac:dyDescent="0.35">
      <c r="A53" s="19" t="s">
        <v>0</v>
      </c>
      <c r="B53" s="19">
        <f>SUM(B45:B51)</f>
        <v>47</v>
      </c>
      <c r="C53" s="19"/>
      <c r="D53" s="19"/>
      <c r="E53" s="19">
        <f t="shared" ref="E53:K53" si="6">SUM(E45:E51)</f>
        <v>8</v>
      </c>
      <c r="F53" s="19">
        <f t="shared" si="6"/>
        <v>0</v>
      </c>
      <c r="G53" s="19">
        <f t="shared" si="6"/>
        <v>21</v>
      </c>
      <c r="H53" s="19">
        <f t="shared" si="6"/>
        <v>0</v>
      </c>
      <c r="I53" s="19">
        <f t="shared" si="6"/>
        <v>0</v>
      </c>
      <c r="J53" s="19">
        <v>0</v>
      </c>
      <c r="K53" s="19">
        <f t="shared" si="6"/>
        <v>8</v>
      </c>
      <c r="L53" s="38"/>
    </row>
    <row r="54" spans="1:12" ht="12.75" customHeight="1" x14ac:dyDescent="0.35"/>
    <row r="55" spans="1:12" ht="12.75" customHeight="1" x14ac:dyDescent="0.35"/>
    <row r="56" spans="1:12" ht="23.25" x14ac:dyDescent="0.35">
      <c r="A56" s="51" t="s">
        <v>10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</row>
    <row r="57" spans="1:12" ht="24.75" customHeight="1" x14ac:dyDescent="0.35">
      <c r="A57" s="8" t="s">
        <v>16</v>
      </c>
      <c r="B57" s="3"/>
      <c r="C57" s="3"/>
      <c r="D57" s="3"/>
      <c r="E57" s="3"/>
      <c r="F57" s="3"/>
      <c r="G57" s="3"/>
      <c r="H57" s="3"/>
      <c r="I57" s="3"/>
      <c r="J57" s="29"/>
      <c r="K57" s="29"/>
      <c r="L57" s="29"/>
    </row>
    <row r="58" spans="1:12" ht="24" customHeight="1" x14ac:dyDescent="0.35">
      <c r="A58" s="49" t="s">
        <v>13</v>
      </c>
      <c r="B58" s="49" t="s">
        <v>1</v>
      </c>
      <c r="C58" s="52" t="s">
        <v>15</v>
      </c>
      <c r="D58" s="53"/>
      <c r="E58" s="53"/>
      <c r="F58" s="53"/>
      <c r="G58" s="53"/>
      <c r="H58" s="53"/>
      <c r="I58" s="53"/>
      <c r="J58" s="54"/>
      <c r="K58" s="55" t="s">
        <v>24</v>
      </c>
      <c r="L58" s="58" t="s">
        <v>25</v>
      </c>
    </row>
    <row r="59" spans="1:12" ht="41.1" customHeight="1" x14ac:dyDescent="0.35">
      <c r="A59" s="50"/>
      <c r="B59" s="49"/>
      <c r="C59" s="33">
        <v>2553</v>
      </c>
      <c r="D59" s="33">
        <v>2554</v>
      </c>
      <c r="E59" s="34">
        <v>2555</v>
      </c>
      <c r="F59" s="34">
        <v>2556</v>
      </c>
      <c r="G59" s="34">
        <v>2557</v>
      </c>
      <c r="H59" s="34">
        <v>2558</v>
      </c>
      <c r="I59" s="34">
        <v>2559</v>
      </c>
      <c r="J59" s="31">
        <v>2560</v>
      </c>
      <c r="K59" s="56"/>
      <c r="L59" s="59"/>
    </row>
    <row r="60" spans="1:12" ht="19.5" customHeight="1" x14ac:dyDescent="0.35">
      <c r="A60" s="5">
        <v>2553</v>
      </c>
      <c r="B60" s="5">
        <v>29</v>
      </c>
      <c r="C60" s="6">
        <v>18</v>
      </c>
      <c r="D60" s="6">
        <v>16</v>
      </c>
      <c r="E60" s="6">
        <v>13</v>
      </c>
      <c r="F60" s="25">
        <f>B60-K60</f>
        <v>13</v>
      </c>
      <c r="G60" s="6">
        <v>0</v>
      </c>
      <c r="H60" s="6">
        <v>0</v>
      </c>
      <c r="I60" s="9">
        <v>0</v>
      </c>
      <c r="J60" s="9">
        <v>0</v>
      </c>
      <c r="K60" s="9">
        <v>16</v>
      </c>
      <c r="L60" s="20">
        <f>F60/B60*100</f>
        <v>44.827586206896555</v>
      </c>
    </row>
    <row r="61" spans="1:12" ht="19.5" customHeight="1" x14ac:dyDescent="0.35">
      <c r="A61" s="5">
        <v>2554</v>
      </c>
      <c r="B61" s="5">
        <f>39+15</f>
        <v>54</v>
      </c>
      <c r="C61" s="6"/>
      <c r="D61" s="6">
        <f>30+5</f>
        <v>35</v>
      </c>
      <c r="E61" s="6">
        <f>25+3</f>
        <v>28</v>
      </c>
      <c r="F61" s="6">
        <f>23+3</f>
        <v>26</v>
      </c>
      <c r="G61" s="25">
        <f>B61-K61</f>
        <v>23</v>
      </c>
      <c r="H61" s="6">
        <v>5</v>
      </c>
      <c r="I61" s="9">
        <v>2</v>
      </c>
      <c r="J61" s="9">
        <v>4</v>
      </c>
      <c r="K61" s="9">
        <v>31</v>
      </c>
      <c r="L61" s="20">
        <f>G61/B61*100</f>
        <v>42.592592592592595</v>
      </c>
    </row>
    <row r="62" spans="1:12" ht="19.5" customHeight="1" x14ac:dyDescent="0.35">
      <c r="A62" s="5">
        <v>2555</v>
      </c>
      <c r="B62" s="5">
        <v>20</v>
      </c>
      <c r="C62" s="6"/>
      <c r="D62" s="6"/>
      <c r="E62" s="6">
        <v>14</v>
      </c>
      <c r="F62" s="6">
        <v>12</v>
      </c>
      <c r="G62" s="6">
        <v>11</v>
      </c>
      <c r="H62" s="25">
        <f>B62-K62</f>
        <v>9</v>
      </c>
      <c r="I62" s="9">
        <v>4</v>
      </c>
      <c r="J62" s="9">
        <v>2</v>
      </c>
      <c r="K62" s="9">
        <v>11</v>
      </c>
      <c r="L62" s="20">
        <f>H62/B62*100</f>
        <v>45</v>
      </c>
    </row>
    <row r="63" spans="1:12" ht="19.5" customHeight="1" x14ac:dyDescent="0.35">
      <c r="A63" s="5">
        <v>2556</v>
      </c>
      <c r="B63" s="5">
        <v>27</v>
      </c>
      <c r="C63" s="6"/>
      <c r="D63" s="6"/>
      <c r="E63" s="6"/>
      <c r="F63" s="6">
        <v>12</v>
      </c>
      <c r="G63" s="6">
        <v>10</v>
      </c>
      <c r="H63" s="6">
        <v>10</v>
      </c>
      <c r="I63" s="26">
        <f>B63-K63</f>
        <v>9</v>
      </c>
      <c r="J63" s="37">
        <v>6</v>
      </c>
      <c r="K63" s="9">
        <v>18</v>
      </c>
      <c r="L63" s="20">
        <f>I63/B63*100</f>
        <v>33.333333333333329</v>
      </c>
    </row>
    <row r="64" spans="1:12" ht="19.5" customHeight="1" x14ac:dyDescent="0.35">
      <c r="A64" s="5">
        <v>2557</v>
      </c>
      <c r="B64" s="5">
        <v>31</v>
      </c>
      <c r="C64" s="6"/>
      <c r="D64" s="6"/>
      <c r="E64" s="6"/>
      <c r="F64" s="6"/>
      <c r="G64" s="6">
        <v>17</v>
      </c>
      <c r="H64" s="6">
        <v>11</v>
      </c>
      <c r="I64" s="37">
        <f t="shared" ref="I64:I67" si="7">B64-K64</f>
        <v>9</v>
      </c>
      <c r="J64" s="26">
        <v>9</v>
      </c>
      <c r="K64" s="9">
        <v>22</v>
      </c>
      <c r="L64" s="20">
        <f>J64/B64*100</f>
        <v>29.032258064516132</v>
      </c>
    </row>
    <row r="65" spans="1:12" ht="19.5" customHeight="1" x14ac:dyDescent="0.35">
      <c r="A65" s="5">
        <v>2558</v>
      </c>
      <c r="B65" s="5">
        <v>33</v>
      </c>
      <c r="C65" s="6"/>
      <c r="D65" s="6"/>
      <c r="E65" s="6"/>
      <c r="F65" s="6"/>
      <c r="G65" s="6"/>
      <c r="H65" s="6">
        <v>25</v>
      </c>
      <c r="I65" s="37">
        <f t="shared" si="7"/>
        <v>17</v>
      </c>
      <c r="J65" s="26">
        <v>17</v>
      </c>
      <c r="K65" s="9">
        <v>16</v>
      </c>
      <c r="L65" s="20">
        <f t="shared" ref="L65:L67" si="8">J65/B65*100</f>
        <v>51.515151515151516</v>
      </c>
    </row>
    <row r="66" spans="1:12" ht="19.5" customHeight="1" x14ac:dyDescent="0.35">
      <c r="A66" s="5">
        <v>2559</v>
      </c>
      <c r="B66" s="5">
        <v>21</v>
      </c>
      <c r="C66" s="6"/>
      <c r="D66" s="6"/>
      <c r="E66" s="6"/>
      <c r="F66" s="6"/>
      <c r="G66" s="6"/>
      <c r="H66" s="6"/>
      <c r="I66" s="37">
        <f t="shared" si="7"/>
        <v>14</v>
      </c>
      <c r="J66" s="26">
        <v>14</v>
      </c>
      <c r="K66" s="9">
        <v>7</v>
      </c>
      <c r="L66" s="20">
        <f t="shared" si="8"/>
        <v>66.666666666666657</v>
      </c>
    </row>
    <row r="67" spans="1:12" ht="19.5" customHeight="1" x14ac:dyDescent="0.35">
      <c r="A67" s="5">
        <v>2560</v>
      </c>
      <c r="B67" s="5">
        <v>20</v>
      </c>
      <c r="C67" s="6"/>
      <c r="D67" s="6"/>
      <c r="E67" s="6"/>
      <c r="F67" s="6"/>
      <c r="G67" s="6"/>
      <c r="H67" s="6"/>
      <c r="I67" s="37">
        <f t="shared" si="7"/>
        <v>20</v>
      </c>
      <c r="J67" s="26">
        <v>20</v>
      </c>
      <c r="K67" s="9">
        <v>0</v>
      </c>
      <c r="L67" s="20">
        <f t="shared" si="8"/>
        <v>100</v>
      </c>
    </row>
    <row r="68" spans="1:12" ht="19.5" customHeight="1" x14ac:dyDescent="0.35">
      <c r="A68" s="7" t="s">
        <v>0</v>
      </c>
      <c r="B68" s="7">
        <f>SUM(B60:B67)</f>
        <v>235</v>
      </c>
      <c r="C68" s="7">
        <f t="shared" ref="C68:K68" si="9">SUM(C60:C67)</f>
        <v>18</v>
      </c>
      <c r="D68" s="7">
        <f t="shared" si="9"/>
        <v>51</v>
      </c>
      <c r="E68" s="7">
        <f t="shared" si="9"/>
        <v>55</v>
      </c>
      <c r="F68" s="7">
        <f t="shared" si="9"/>
        <v>63</v>
      </c>
      <c r="G68" s="7">
        <f t="shared" si="9"/>
        <v>61</v>
      </c>
      <c r="H68" s="7">
        <f t="shared" si="9"/>
        <v>60</v>
      </c>
      <c r="I68" s="7">
        <f t="shared" si="9"/>
        <v>75</v>
      </c>
      <c r="J68" s="7">
        <f t="shared" si="9"/>
        <v>72</v>
      </c>
      <c r="K68" s="7">
        <f t="shared" si="9"/>
        <v>121</v>
      </c>
      <c r="L68" s="39"/>
    </row>
    <row r="69" spans="1:12" s="11" customFormat="1" ht="12.75" customHeight="1" x14ac:dyDescent="0.35">
      <c r="A69" s="10"/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</row>
    <row r="70" spans="1:12" ht="24.75" customHeight="1" x14ac:dyDescent="0.35">
      <c r="A70" s="8" t="s">
        <v>17</v>
      </c>
      <c r="B70" s="3"/>
      <c r="C70" s="3"/>
      <c r="D70" s="3"/>
      <c r="E70" s="3"/>
      <c r="F70" s="3"/>
      <c r="G70" s="3"/>
      <c r="H70" s="3"/>
      <c r="I70" s="3"/>
      <c r="J70" s="29"/>
      <c r="K70" s="29"/>
      <c r="L70" s="29"/>
    </row>
    <row r="71" spans="1:12" ht="24" customHeight="1" x14ac:dyDescent="0.35">
      <c r="A71" s="40" t="s">
        <v>13</v>
      </c>
      <c r="B71" s="40" t="s">
        <v>1</v>
      </c>
      <c r="C71" s="42" t="s">
        <v>18</v>
      </c>
      <c r="D71" s="43"/>
      <c r="E71" s="43"/>
      <c r="F71" s="43"/>
      <c r="G71" s="43"/>
      <c r="H71" s="43"/>
      <c r="I71" s="43"/>
      <c r="J71" s="44"/>
      <c r="K71" s="45" t="s">
        <v>19</v>
      </c>
      <c r="L71" s="47" t="s">
        <v>21</v>
      </c>
    </row>
    <row r="72" spans="1:12" ht="41.1" customHeight="1" x14ac:dyDescent="0.35">
      <c r="A72" s="41"/>
      <c r="B72" s="40"/>
      <c r="C72" s="35">
        <v>2553</v>
      </c>
      <c r="D72" s="35">
        <v>2554</v>
      </c>
      <c r="E72" s="36">
        <v>2555</v>
      </c>
      <c r="F72" s="36">
        <v>2556</v>
      </c>
      <c r="G72" s="36">
        <v>2557</v>
      </c>
      <c r="H72" s="36">
        <v>2558</v>
      </c>
      <c r="I72" s="36">
        <v>2559</v>
      </c>
      <c r="J72" s="32">
        <v>2560</v>
      </c>
      <c r="K72" s="46"/>
      <c r="L72" s="48"/>
    </row>
    <row r="73" spans="1:12" ht="19.5" customHeight="1" x14ac:dyDescent="0.35">
      <c r="A73" s="5">
        <v>2553</v>
      </c>
      <c r="B73" s="5">
        <v>29</v>
      </c>
      <c r="C73" s="6"/>
      <c r="D73" s="6"/>
      <c r="E73" s="6"/>
      <c r="F73" s="25">
        <v>0</v>
      </c>
      <c r="G73" s="6">
        <v>13</v>
      </c>
      <c r="H73" s="6">
        <v>0</v>
      </c>
      <c r="I73" s="9">
        <v>0</v>
      </c>
      <c r="J73" s="9">
        <v>0</v>
      </c>
      <c r="K73" s="9">
        <v>0</v>
      </c>
      <c r="L73" s="20">
        <f>K73*100/B73</f>
        <v>0</v>
      </c>
    </row>
    <row r="74" spans="1:12" ht="19.5" customHeight="1" x14ac:dyDescent="0.35">
      <c r="A74" s="5">
        <v>2554</v>
      </c>
      <c r="B74" s="5">
        <f>39+15</f>
        <v>54</v>
      </c>
      <c r="C74" s="6"/>
      <c r="D74" s="6"/>
      <c r="E74" s="6"/>
      <c r="F74" s="6"/>
      <c r="G74" s="25">
        <v>0</v>
      </c>
      <c r="H74" s="6">
        <f>11+3</f>
        <v>14</v>
      </c>
      <c r="I74" s="9">
        <v>4</v>
      </c>
      <c r="J74" s="9">
        <v>1</v>
      </c>
      <c r="K74" s="9">
        <v>0</v>
      </c>
      <c r="L74" s="20">
        <f t="shared" ref="L74:L75" si="10">K74*100/B74</f>
        <v>0</v>
      </c>
    </row>
    <row r="75" spans="1:12" ht="19.5" customHeight="1" x14ac:dyDescent="0.35">
      <c r="A75" s="5">
        <v>2555</v>
      </c>
      <c r="B75" s="5">
        <v>20</v>
      </c>
      <c r="C75" s="6"/>
      <c r="D75" s="6"/>
      <c r="E75" s="6"/>
      <c r="F75" s="6"/>
      <c r="G75" s="6"/>
      <c r="H75" s="25">
        <v>1</v>
      </c>
      <c r="I75" s="9">
        <v>6</v>
      </c>
      <c r="J75" s="9">
        <v>0</v>
      </c>
      <c r="K75" s="9">
        <v>1</v>
      </c>
      <c r="L75" s="20">
        <f t="shared" si="10"/>
        <v>5</v>
      </c>
    </row>
    <row r="76" spans="1:12" ht="19.5" customHeight="1" x14ac:dyDescent="0.35">
      <c r="A76" s="5">
        <v>2556</v>
      </c>
      <c r="B76" s="5">
        <v>27</v>
      </c>
      <c r="C76" s="6"/>
      <c r="D76" s="6"/>
      <c r="E76" s="6"/>
      <c r="F76" s="6"/>
      <c r="G76" s="6"/>
      <c r="H76" s="6"/>
      <c r="I76" s="26">
        <v>3</v>
      </c>
      <c r="J76" s="26">
        <v>0</v>
      </c>
      <c r="K76" s="9">
        <v>3</v>
      </c>
      <c r="L76" s="20">
        <f>K76*100/B76</f>
        <v>11.111111111111111</v>
      </c>
    </row>
    <row r="77" spans="1:12" ht="19.5" customHeight="1" x14ac:dyDescent="0.35">
      <c r="A77" s="5">
        <v>2557</v>
      </c>
      <c r="B77" s="5">
        <v>31</v>
      </c>
      <c r="C77" s="6"/>
      <c r="D77" s="6"/>
      <c r="E77" s="6"/>
      <c r="F77" s="6"/>
      <c r="G77" s="6"/>
      <c r="H77" s="6"/>
      <c r="I77" s="9"/>
      <c r="J77" s="9"/>
      <c r="K77" s="9"/>
      <c r="L77" s="20"/>
    </row>
    <row r="78" spans="1:12" ht="19.5" customHeight="1" x14ac:dyDescent="0.35">
      <c r="A78" s="5">
        <v>2558</v>
      </c>
      <c r="B78" s="5">
        <v>33</v>
      </c>
      <c r="C78" s="6"/>
      <c r="D78" s="6"/>
      <c r="E78" s="6"/>
      <c r="F78" s="6"/>
      <c r="G78" s="6"/>
      <c r="H78" s="6"/>
      <c r="I78" s="9"/>
      <c r="J78" s="9"/>
      <c r="K78" s="9"/>
      <c r="L78" s="20"/>
    </row>
    <row r="79" spans="1:12" ht="19.5" customHeight="1" x14ac:dyDescent="0.35">
      <c r="A79" s="5">
        <v>2559</v>
      </c>
      <c r="B79" s="5">
        <v>21</v>
      </c>
      <c r="C79" s="6"/>
      <c r="D79" s="6"/>
      <c r="E79" s="6"/>
      <c r="F79" s="6"/>
      <c r="G79" s="6"/>
      <c r="H79" s="6"/>
      <c r="I79" s="9"/>
      <c r="J79" s="9"/>
      <c r="K79" s="9"/>
      <c r="L79" s="20"/>
    </row>
    <row r="80" spans="1:12" ht="19.5" customHeight="1" x14ac:dyDescent="0.35">
      <c r="A80" s="5">
        <v>2560</v>
      </c>
      <c r="B80" s="5">
        <v>20</v>
      </c>
      <c r="C80" s="6"/>
      <c r="D80" s="6"/>
      <c r="E80" s="6"/>
      <c r="F80" s="6"/>
      <c r="G80" s="6"/>
      <c r="H80" s="6"/>
      <c r="I80" s="9"/>
      <c r="J80" s="9"/>
      <c r="K80" s="9"/>
      <c r="L80" s="20"/>
    </row>
    <row r="81" spans="1:12" ht="19.5" customHeight="1" x14ac:dyDescent="0.35">
      <c r="A81" s="19" t="s">
        <v>0</v>
      </c>
      <c r="B81" s="19">
        <f>SUM(B73:B80)</f>
        <v>235</v>
      </c>
      <c r="C81" s="19"/>
      <c r="D81" s="19"/>
      <c r="E81" s="19"/>
      <c r="F81" s="19">
        <f>SUM(F73:F80)</f>
        <v>0</v>
      </c>
      <c r="G81" s="19">
        <f t="shared" ref="G81:K81" si="11">SUM(G73:G80)</f>
        <v>13</v>
      </c>
      <c r="H81" s="19">
        <f t="shared" si="11"/>
        <v>15</v>
      </c>
      <c r="I81" s="19">
        <f t="shared" si="11"/>
        <v>13</v>
      </c>
      <c r="J81" s="19">
        <f t="shared" si="11"/>
        <v>1</v>
      </c>
      <c r="K81" s="19">
        <f t="shared" si="11"/>
        <v>4</v>
      </c>
      <c r="L81" s="38"/>
    </row>
    <row r="82" spans="1:12" s="11" customFormat="1" ht="12.75" customHeight="1" x14ac:dyDescent="0.35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</row>
    <row r="83" spans="1:12" s="11" customFormat="1" ht="12.75" customHeight="1" x14ac:dyDescent="0.35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</row>
    <row r="84" spans="1:12" s="11" customFormat="1" ht="12.75" customHeight="1" x14ac:dyDescent="0.35">
      <c r="A84" s="10"/>
      <c r="B84" s="10"/>
      <c r="C84" s="10"/>
      <c r="D84" s="10"/>
      <c r="E84" s="10"/>
      <c r="F84" s="10"/>
      <c r="G84" s="10"/>
      <c r="H84" s="10"/>
      <c r="I84" s="10"/>
      <c r="J84" s="10"/>
      <c r="K84" s="10"/>
      <c r="L84" s="10"/>
    </row>
    <row r="85" spans="1:12" s="4" customFormat="1" ht="22.5" customHeight="1" x14ac:dyDescent="0.4">
      <c r="A85" s="51" t="s">
        <v>4</v>
      </c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</row>
    <row r="86" spans="1:12" ht="23.25" x14ac:dyDescent="0.35">
      <c r="A86" s="8" t="s">
        <v>16</v>
      </c>
      <c r="B86" s="3"/>
      <c r="C86" s="3"/>
      <c r="D86" s="3"/>
      <c r="E86" s="3"/>
      <c r="F86" s="3"/>
      <c r="G86" s="3"/>
      <c r="H86" s="3"/>
      <c r="I86" s="3"/>
      <c r="J86" s="29"/>
      <c r="K86" s="29"/>
      <c r="L86" s="29"/>
    </row>
    <row r="87" spans="1:12" ht="24" customHeight="1" x14ac:dyDescent="0.35">
      <c r="A87" s="49" t="s">
        <v>13</v>
      </c>
      <c r="B87" s="49" t="s">
        <v>1</v>
      </c>
      <c r="C87" s="52" t="s">
        <v>15</v>
      </c>
      <c r="D87" s="53"/>
      <c r="E87" s="53"/>
      <c r="F87" s="53"/>
      <c r="G87" s="53"/>
      <c r="H87" s="53"/>
      <c r="I87" s="53"/>
      <c r="J87" s="54"/>
      <c r="K87" s="55" t="s">
        <v>24</v>
      </c>
      <c r="L87" s="58" t="s">
        <v>25</v>
      </c>
    </row>
    <row r="88" spans="1:12" ht="41.1" customHeight="1" x14ac:dyDescent="0.35">
      <c r="A88" s="50"/>
      <c r="B88" s="49"/>
      <c r="C88" s="33">
        <v>2553</v>
      </c>
      <c r="D88" s="33">
        <v>2554</v>
      </c>
      <c r="E88" s="34">
        <v>2555</v>
      </c>
      <c r="F88" s="34">
        <v>2556</v>
      </c>
      <c r="G88" s="34">
        <v>2557</v>
      </c>
      <c r="H88" s="34">
        <v>2558</v>
      </c>
      <c r="I88" s="34">
        <v>2559</v>
      </c>
      <c r="J88" s="31">
        <v>2560</v>
      </c>
      <c r="K88" s="56"/>
      <c r="L88" s="59"/>
    </row>
    <row r="89" spans="1:12" ht="19.5" customHeight="1" x14ac:dyDescent="0.35">
      <c r="A89" s="5">
        <v>2553</v>
      </c>
      <c r="B89" s="5">
        <v>5</v>
      </c>
      <c r="C89" s="6">
        <v>5</v>
      </c>
      <c r="D89" s="6">
        <v>3</v>
      </c>
      <c r="E89" s="6">
        <v>2</v>
      </c>
      <c r="F89" s="25">
        <v>2</v>
      </c>
      <c r="G89" s="6">
        <v>0</v>
      </c>
      <c r="H89" s="6">
        <v>0</v>
      </c>
      <c r="I89" s="9">
        <v>0</v>
      </c>
      <c r="J89" s="9">
        <v>0</v>
      </c>
      <c r="K89" s="9">
        <v>3</v>
      </c>
      <c r="L89" s="20">
        <f>F89/B89*100</f>
        <v>40</v>
      </c>
    </row>
    <row r="90" spans="1:12" ht="19.5" customHeight="1" x14ac:dyDescent="0.35">
      <c r="A90" s="5">
        <v>2554</v>
      </c>
      <c r="B90" s="5">
        <v>25</v>
      </c>
      <c r="C90" s="6"/>
      <c r="D90" s="6">
        <v>21</v>
      </c>
      <c r="E90" s="6">
        <v>16</v>
      </c>
      <c r="F90" s="6">
        <v>13</v>
      </c>
      <c r="G90" s="25">
        <v>13</v>
      </c>
      <c r="H90" s="6">
        <v>2</v>
      </c>
      <c r="I90" s="9">
        <v>1</v>
      </c>
      <c r="J90" s="9">
        <v>2</v>
      </c>
      <c r="K90" s="9">
        <v>12</v>
      </c>
      <c r="L90" s="20">
        <f>G90/B90*100</f>
        <v>52</v>
      </c>
    </row>
    <row r="91" spans="1:12" ht="19.5" customHeight="1" x14ac:dyDescent="0.35">
      <c r="A91" s="5">
        <v>2555</v>
      </c>
      <c r="B91" s="5">
        <v>20</v>
      </c>
      <c r="C91" s="6"/>
      <c r="D91" s="6"/>
      <c r="E91" s="6">
        <v>12</v>
      </c>
      <c r="F91" s="6">
        <v>6</v>
      </c>
      <c r="G91" s="6">
        <v>5</v>
      </c>
      <c r="H91" s="25">
        <v>3</v>
      </c>
      <c r="I91" s="9">
        <v>0</v>
      </c>
      <c r="J91" s="9">
        <v>0</v>
      </c>
      <c r="K91" s="9">
        <v>15</v>
      </c>
      <c r="L91" s="20">
        <f>H91/B91*100</f>
        <v>15</v>
      </c>
    </row>
    <row r="92" spans="1:12" ht="19.5" customHeight="1" x14ac:dyDescent="0.35">
      <c r="A92" s="5">
        <v>2556</v>
      </c>
      <c r="B92" s="5">
        <v>17</v>
      </c>
      <c r="C92" s="6"/>
      <c r="D92" s="6"/>
      <c r="E92" s="6"/>
      <c r="F92" s="6">
        <v>15</v>
      </c>
      <c r="G92" s="6">
        <v>9</v>
      </c>
      <c r="H92" s="6">
        <v>8</v>
      </c>
      <c r="I92" s="26">
        <v>7</v>
      </c>
      <c r="J92" s="37">
        <v>0</v>
      </c>
      <c r="K92" s="9">
        <v>10</v>
      </c>
      <c r="L92" s="20">
        <f>I92/B92*100</f>
        <v>41.17647058823529</v>
      </c>
    </row>
    <row r="93" spans="1:12" ht="19.5" customHeight="1" x14ac:dyDescent="0.35">
      <c r="A93" s="5">
        <v>2557</v>
      </c>
      <c r="B93" s="5">
        <v>12</v>
      </c>
      <c r="C93" s="6"/>
      <c r="D93" s="6"/>
      <c r="E93" s="6"/>
      <c r="F93" s="6"/>
      <c r="G93" s="6">
        <v>8</v>
      </c>
      <c r="H93" s="6">
        <v>7</v>
      </c>
      <c r="I93" s="37">
        <v>6</v>
      </c>
      <c r="J93" s="26">
        <v>6</v>
      </c>
      <c r="K93" s="9">
        <v>6</v>
      </c>
      <c r="L93" s="20">
        <f>J93/B93*100</f>
        <v>50</v>
      </c>
    </row>
    <row r="94" spans="1:12" ht="19.5" customHeight="1" x14ac:dyDescent="0.35">
      <c r="A94" s="5">
        <v>2558</v>
      </c>
      <c r="B94" s="5"/>
      <c r="C94" s="6"/>
      <c r="D94" s="6"/>
      <c r="E94" s="6"/>
      <c r="F94" s="6"/>
      <c r="G94" s="6"/>
      <c r="H94" s="6"/>
      <c r="I94" s="9"/>
      <c r="J94" s="9"/>
      <c r="K94" s="9"/>
      <c r="L94" s="20"/>
    </row>
    <row r="95" spans="1:12" ht="19.5" customHeight="1" x14ac:dyDescent="0.35">
      <c r="A95" s="5">
        <v>2559</v>
      </c>
      <c r="B95" s="5"/>
      <c r="C95" s="6"/>
      <c r="D95" s="6"/>
      <c r="E95" s="6"/>
      <c r="F95" s="6"/>
      <c r="G95" s="6"/>
      <c r="H95" s="6"/>
      <c r="I95" s="9"/>
      <c r="J95" s="9"/>
      <c r="K95" s="9"/>
      <c r="L95" s="20"/>
    </row>
    <row r="96" spans="1:12" ht="19.5" customHeight="1" x14ac:dyDescent="0.35">
      <c r="A96" s="5">
        <v>2560</v>
      </c>
      <c r="B96" s="5"/>
      <c r="C96" s="6"/>
      <c r="D96" s="6"/>
      <c r="E96" s="6"/>
      <c r="F96" s="6"/>
      <c r="G96" s="6"/>
      <c r="H96" s="6"/>
      <c r="I96" s="9"/>
      <c r="J96" s="9"/>
      <c r="K96" s="9"/>
      <c r="L96" s="20"/>
    </row>
    <row r="97" spans="1:12" ht="19.5" customHeight="1" x14ac:dyDescent="0.35">
      <c r="A97" s="7" t="s">
        <v>0</v>
      </c>
      <c r="B97" s="7">
        <f>SUM(B89:B96)</f>
        <v>79</v>
      </c>
      <c r="C97" s="7">
        <f t="shared" ref="C97:K97" si="12">SUM(C89:C96)</f>
        <v>5</v>
      </c>
      <c r="D97" s="7">
        <f t="shared" si="12"/>
        <v>24</v>
      </c>
      <c r="E97" s="7">
        <f t="shared" si="12"/>
        <v>30</v>
      </c>
      <c r="F97" s="7">
        <f t="shared" si="12"/>
        <v>36</v>
      </c>
      <c r="G97" s="7">
        <f t="shared" si="12"/>
        <v>35</v>
      </c>
      <c r="H97" s="7">
        <f t="shared" si="12"/>
        <v>20</v>
      </c>
      <c r="I97" s="7">
        <f t="shared" si="12"/>
        <v>14</v>
      </c>
      <c r="J97" s="7">
        <f t="shared" si="12"/>
        <v>8</v>
      </c>
      <c r="K97" s="7">
        <f t="shared" si="12"/>
        <v>46</v>
      </c>
      <c r="L97" s="39"/>
    </row>
    <row r="98" spans="1:12" s="4" customFormat="1" ht="12.75" customHeight="1" x14ac:dyDescent="0.4">
      <c r="A98" s="1"/>
      <c r="B98" s="1"/>
      <c r="C98" s="1"/>
      <c r="D98" s="1"/>
      <c r="E98" s="1"/>
      <c r="F98" s="1"/>
      <c r="G98" s="1"/>
      <c r="H98" s="1"/>
      <c r="I98" s="2"/>
      <c r="J98" s="2"/>
      <c r="K98" s="2"/>
      <c r="L98" s="2"/>
    </row>
    <row r="99" spans="1:12" ht="23.25" x14ac:dyDescent="0.35">
      <c r="A99" s="8" t="s">
        <v>17</v>
      </c>
      <c r="B99" s="3"/>
      <c r="C99" s="3"/>
      <c r="D99" s="3"/>
      <c r="E99" s="3"/>
      <c r="F99" s="3"/>
      <c r="G99" s="3"/>
      <c r="H99" s="3"/>
      <c r="I99" s="3"/>
      <c r="J99" s="29"/>
      <c r="K99" s="29"/>
      <c r="L99" s="29"/>
    </row>
    <row r="100" spans="1:12" ht="24" customHeight="1" x14ac:dyDescent="0.35">
      <c r="A100" s="40" t="s">
        <v>13</v>
      </c>
      <c r="B100" s="40" t="s">
        <v>1</v>
      </c>
      <c r="C100" s="42" t="s">
        <v>18</v>
      </c>
      <c r="D100" s="43"/>
      <c r="E100" s="43"/>
      <c r="F100" s="43"/>
      <c r="G100" s="43"/>
      <c r="H100" s="43"/>
      <c r="I100" s="43"/>
      <c r="J100" s="44"/>
      <c r="K100" s="45" t="s">
        <v>19</v>
      </c>
      <c r="L100" s="47" t="s">
        <v>21</v>
      </c>
    </row>
    <row r="101" spans="1:12" ht="41.1" customHeight="1" x14ac:dyDescent="0.35">
      <c r="A101" s="41"/>
      <c r="B101" s="40"/>
      <c r="C101" s="35">
        <v>2553</v>
      </c>
      <c r="D101" s="35">
        <v>2554</v>
      </c>
      <c r="E101" s="36">
        <v>2555</v>
      </c>
      <c r="F101" s="36">
        <v>2556</v>
      </c>
      <c r="G101" s="36">
        <v>2557</v>
      </c>
      <c r="H101" s="36">
        <v>2558</v>
      </c>
      <c r="I101" s="36">
        <v>2559</v>
      </c>
      <c r="J101" s="32">
        <v>2560</v>
      </c>
      <c r="K101" s="46"/>
      <c r="L101" s="48"/>
    </row>
    <row r="102" spans="1:12" ht="19.5" customHeight="1" x14ac:dyDescent="0.35">
      <c r="A102" s="5">
        <v>2553</v>
      </c>
      <c r="B102" s="5">
        <v>5</v>
      </c>
      <c r="C102" s="6"/>
      <c r="D102" s="6"/>
      <c r="E102" s="6"/>
      <c r="F102" s="25">
        <v>0</v>
      </c>
      <c r="G102" s="6">
        <v>2</v>
      </c>
      <c r="H102" s="6">
        <v>0</v>
      </c>
      <c r="I102" s="9">
        <v>0</v>
      </c>
      <c r="J102" s="9">
        <v>0</v>
      </c>
      <c r="K102" s="9">
        <v>0</v>
      </c>
      <c r="L102" s="20">
        <f>K102*100/B102</f>
        <v>0</v>
      </c>
    </row>
    <row r="103" spans="1:12" ht="19.5" customHeight="1" x14ac:dyDescent="0.35">
      <c r="A103" s="5">
        <v>2554</v>
      </c>
      <c r="B103" s="5">
        <v>25</v>
      </c>
      <c r="C103" s="6"/>
      <c r="D103" s="6"/>
      <c r="E103" s="6"/>
      <c r="F103" s="6"/>
      <c r="G103" s="25">
        <v>0</v>
      </c>
      <c r="H103" s="6">
        <v>11</v>
      </c>
      <c r="I103" s="9">
        <v>0</v>
      </c>
      <c r="J103" s="9">
        <v>0</v>
      </c>
      <c r="K103" s="9">
        <v>0</v>
      </c>
      <c r="L103" s="20">
        <f t="shared" ref="L103:L105" si="13">K103*100/B103</f>
        <v>0</v>
      </c>
    </row>
    <row r="104" spans="1:12" ht="19.5" customHeight="1" x14ac:dyDescent="0.35">
      <c r="A104" s="5">
        <v>2555</v>
      </c>
      <c r="B104" s="5">
        <v>20</v>
      </c>
      <c r="C104" s="6"/>
      <c r="D104" s="6"/>
      <c r="E104" s="6"/>
      <c r="F104" s="6"/>
      <c r="G104" s="25">
        <v>2</v>
      </c>
      <c r="H104" s="25">
        <v>2</v>
      </c>
      <c r="I104" s="9">
        <v>1</v>
      </c>
      <c r="J104" s="9">
        <v>0</v>
      </c>
      <c r="K104" s="9">
        <v>4</v>
      </c>
      <c r="L104" s="20">
        <f t="shared" si="13"/>
        <v>20</v>
      </c>
    </row>
    <row r="105" spans="1:12" ht="19.5" customHeight="1" x14ac:dyDescent="0.35">
      <c r="A105" s="5">
        <v>2556</v>
      </c>
      <c r="B105" s="5">
        <v>17</v>
      </c>
      <c r="C105" s="6"/>
      <c r="D105" s="6"/>
      <c r="E105" s="6"/>
      <c r="F105" s="6"/>
      <c r="G105" s="6"/>
      <c r="H105" s="6"/>
      <c r="I105" s="26"/>
      <c r="J105" s="37">
        <v>7</v>
      </c>
      <c r="K105" s="9">
        <v>0</v>
      </c>
      <c r="L105" s="20">
        <f t="shared" si="13"/>
        <v>0</v>
      </c>
    </row>
    <row r="106" spans="1:12" ht="19.5" customHeight="1" x14ac:dyDescent="0.35">
      <c r="A106" s="5">
        <v>2557</v>
      </c>
      <c r="B106" s="5">
        <v>12</v>
      </c>
      <c r="C106" s="6"/>
      <c r="D106" s="6"/>
      <c r="E106" s="6"/>
      <c r="F106" s="6"/>
      <c r="G106" s="6"/>
      <c r="H106" s="6"/>
      <c r="I106" s="9"/>
      <c r="J106" s="9"/>
      <c r="K106" s="9"/>
      <c r="L106" s="20"/>
    </row>
    <row r="107" spans="1:12" ht="19.5" customHeight="1" x14ac:dyDescent="0.35">
      <c r="A107" s="5">
        <v>2558</v>
      </c>
      <c r="B107" s="5"/>
      <c r="C107" s="6"/>
      <c r="D107" s="6"/>
      <c r="E107" s="6"/>
      <c r="F107" s="6"/>
      <c r="G107" s="6"/>
      <c r="H107" s="6"/>
      <c r="I107" s="9"/>
      <c r="J107" s="9"/>
      <c r="K107" s="9"/>
      <c r="L107" s="20"/>
    </row>
    <row r="108" spans="1:12" ht="19.5" customHeight="1" x14ac:dyDescent="0.35">
      <c r="A108" s="5">
        <v>2559</v>
      </c>
      <c r="B108" s="5"/>
      <c r="C108" s="6"/>
      <c r="D108" s="6"/>
      <c r="E108" s="6"/>
      <c r="F108" s="6"/>
      <c r="G108" s="6"/>
      <c r="H108" s="6"/>
      <c r="I108" s="9"/>
      <c r="J108" s="9"/>
      <c r="K108" s="9"/>
      <c r="L108" s="20"/>
    </row>
    <row r="109" spans="1:12" ht="19.5" customHeight="1" x14ac:dyDescent="0.35">
      <c r="A109" s="5">
        <v>2560</v>
      </c>
      <c r="B109" s="5"/>
      <c r="C109" s="6"/>
      <c r="D109" s="6"/>
      <c r="E109" s="6"/>
      <c r="F109" s="6"/>
      <c r="G109" s="6"/>
      <c r="H109" s="6"/>
      <c r="I109" s="9"/>
      <c r="J109" s="9"/>
      <c r="K109" s="9"/>
      <c r="L109" s="20"/>
    </row>
    <row r="110" spans="1:12" ht="19.5" customHeight="1" x14ac:dyDescent="0.35">
      <c r="A110" s="19" t="s">
        <v>0</v>
      </c>
      <c r="B110" s="19">
        <f>SUM(B102:B109)</f>
        <v>79</v>
      </c>
      <c r="C110" s="19"/>
      <c r="D110" s="19"/>
      <c r="E110" s="19"/>
      <c r="F110" s="19">
        <f>SUM(F102:F109)</f>
        <v>0</v>
      </c>
      <c r="G110" s="19">
        <f t="shared" ref="G110:K110" si="14">SUM(G102:G109)</f>
        <v>4</v>
      </c>
      <c r="H110" s="19">
        <f t="shared" si="14"/>
        <v>13</v>
      </c>
      <c r="I110" s="19">
        <f t="shared" si="14"/>
        <v>1</v>
      </c>
      <c r="J110" s="19">
        <f t="shared" si="14"/>
        <v>7</v>
      </c>
      <c r="K110" s="19">
        <f t="shared" si="14"/>
        <v>4</v>
      </c>
      <c r="L110" s="38"/>
    </row>
    <row r="111" spans="1:12" s="4" customFormat="1" ht="12.75" customHeight="1" x14ac:dyDescent="0.4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</row>
    <row r="112" spans="1:12" ht="23.25" x14ac:dyDescent="0.35">
      <c r="A112" s="51" t="s">
        <v>5</v>
      </c>
      <c r="B112" s="51"/>
      <c r="C112" s="51"/>
      <c r="D112" s="51"/>
      <c r="E112" s="51"/>
      <c r="F112" s="51"/>
      <c r="G112" s="51"/>
      <c r="H112" s="51"/>
      <c r="I112" s="51"/>
      <c r="J112" s="51"/>
      <c r="K112" s="51"/>
      <c r="L112" s="51"/>
    </row>
    <row r="113" spans="1:12" ht="23.25" x14ac:dyDescent="0.35">
      <c r="A113" s="8" t="s">
        <v>16</v>
      </c>
      <c r="B113" s="3"/>
      <c r="C113" s="3"/>
      <c r="D113" s="3"/>
      <c r="E113" s="3"/>
      <c r="F113" s="3"/>
      <c r="G113" s="3"/>
      <c r="H113" s="3"/>
      <c r="I113" s="3"/>
      <c r="J113" s="29"/>
      <c r="K113" s="29"/>
      <c r="L113" s="29"/>
    </row>
    <row r="114" spans="1:12" ht="24" customHeight="1" x14ac:dyDescent="0.35">
      <c r="A114" s="49" t="s">
        <v>13</v>
      </c>
      <c r="B114" s="49" t="s">
        <v>1</v>
      </c>
      <c r="C114" s="52" t="s">
        <v>15</v>
      </c>
      <c r="D114" s="53"/>
      <c r="E114" s="53"/>
      <c r="F114" s="53"/>
      <c r="G114" s="53"/>
      <c r="H114" s="53"/>
      <c r="I114" s="53"/>
      <c r="J114" s="54"/>
      <c r="K114" s="55" t="s">
        <v>24</v>
      </c>
      <c r="L114" s="58" t="s">
        <v>25</v>
      </c>
    </row>
    <row r="115" spans="1:12" ht="41.1" customHeight="1" x14ac:dyDescent="0.35">
      <c r="A115" s="50"/>
      <c r="B115" s="49"/>
      <c r="C115" s="33">
        <v>2553</v>
      </c>
      <c r="D115" s="33">
        <v>2554</v>
      </c>
      <c r="E115" s="34">
        <v>2555</v>
      </c>
      <c r="F115" s="34">
        <v>2556</v>
      </c>
      <c r="G115" s="34">
        <v>2557</v>
      </c>
      <c r="H115" s="34">
        <v>2558</v>
      </c>
      <c r="I115" s="34">
        <v>2559</v>
      </c>
      <c r="J115" s="31">
        <v>2560</v>
      </c>
      <c r="K115" s="56"/>
      <c r="L115" s="59"/>
    </row>
    <row r="116" spans="1:12" ht="19.5" customHeight="1" x14ac:dyDescent="0.35">
      <c r="A116" s="5">
        <v>2553</v>
      </c>
      <c r="B116" s="5">
        <v>17</v>
      </c>
      <c r="C116" s="6">
        <v>11</v>
      </c>
      <c r="D116" s="6">
        <v>8</v>
      </c>
      <c r="E116" s="6">
        <v>8</v>
      </c>
      <c r="F116" s="25">
        <f>B116-K116</f>
        <v>8</v>
      </c>
      <c r="G116" s="6">
        <v>0</v>
      </c>
      <c r="H116" s="6">
        <v>0</v>
      </c>
      <c r="I116" s="9">
        <v>0</v>
      </c>
      <c r="J116" s="9">
        <v>0</v>
      </c>
      <c r="K116" s="9">
        <v>9</v>
      </c>
      <c r="L116" s="20">
        <f>F116/B116*100</f>
        <v>47.058823529411761</v>
      </c>
    </row>
    <row r="117" spans="1:12" ht="19.5" customHeight="1" x14ac:dyDescent="0.35">
      <c r="A117" s="5">
        <v>2554</v>
      </c>
      <c r="B117" s="5"/>
      <c r="C117" s="6"/>
      <c r="D117" s="6"/>
      <c r="E117" s="6"/>
      <c r="F117" s="6"/>
      <c r="G117" s="6"/>
      <c r="H117" s="6"/>
      <c r="I117" s="9"/>
      <c r="J117" s="9"/>
      <c r="K117" s="9"/>
      <c r="L117" s="20"/>
    </row>
    <row r="118" spans="1:12" ht="19.5" customHeight="1" x14ac:dyDescent="0.35">
      <c r="A118" s="5">
        <v>2555</v>
      </c>
      <c r="B118" s="5">
        <f>16+25+23</f>
        <v>64</v>
      </c>
      <c r="C118" s="6"/>
      <c r="D118" s="6"/>
      <c r="E118" s="6">
        <f>28+14</f>
        <v>42</v>
      </c>
      <c r="F118" s="6">
        <f>27+11</f>
        <v>38</v>
      </c>
      <c r="G118" s="6">
        <f>25+12</f>
        <v>37</v>
      </c>
      <c r="H118" s="25">
        <f>B118-K118</f>
        <v>36</v>
      </c>
      <c r="I118" s="9">
        <v>1</v>
      </c>
      <c r="J118" s="9">
        <v>0</v>
      </c>
      <c r="K118" s="9">
        <f>16+12</f>
        <v>28</v>
      </c>
      <c r="L118" s="20">
        <f>H118/B118*100</f>
        <v>56.25</v>
      </c>
    </row>
    <row r="119" spans="1:12" ht="19.5" customHeight="1" x14ac:dyDescent="0.35">
      <c r="A119" s="5">
        <v>2556</v>
      </c>
      <c r="B119" s="5">
        <f>33+17</f>
        <v>50</v>
      </c>
      <c r="C119" s="6"/>
      <c r="D119" s="6"/>
      <c r="E119" s="6"/>
      <c r="F119" s="6">
        <f>21+8</f>
        <v>29</v>
      </c>
      <c r="G119" s="6">
        <f>16+6</f>
        <v>22</v>
      </c>
      <c r="H119" s="6">
        <f>16+5</f>
        <v>21</v>
      </c>
      <c r="I119" s="26">
        <f>B119-K119</f>
        <v>19</v>
      </c>
      <c r="J119" s="37">
        <v>11</v>
      </c>
      <c r="K119" s="9">
        <v>31</v>
      </c>
      <c r="L119" s="20">
        <f>I119/B119*100</f>
        <v>38</v>
      </c>
    </row>
    <row r="120" spans="1:12" ht="19.5" customHeight="1" x14ac:dyDescent="0.35">
      <c r="A120" s="5">
        <v>2557</v>
      </c>
      <c r="B120" s="5">
        <f>35+15</f>
        <v>50</v>
      </c>
      <c r="C120" s="6"/>
      <c r="D120" s="6"/>
      <c r="E120" s="6"/>
      <c r="F120" s="6"/>
      <c r="G120" s="6">
        <f>23+13</f>
        <v>36</v>
      </c>
      <c r="H120" s="6">
        <f>20+9</f>
        <v>29</v>
      </c>
      <c r="I120" s="37">
        <f t="shared" ref="I120:I122" si="15">B120-K120</f>
        <v>28</v>
      </c>
      <c r="J120" s="26">
        <v>28</v>
      </c>
      <c r="K120" s="9">
        <v>22</v>
      </c>
      <c r="L120" s="20">
        <f>J120/B120*100</f>
        <v>56.000000000000007</v>
      </c>
    </row>
    <row r="121" spans="1:12" ht="19.5" customHeight="1" x14ac:dyDescent="0.35">
      <c r="A121" s="5">
        <v>2558</v>
      </c>
      <c r="B121" s="5">
        <v>31</v>
      </c>
      <c r="C121" s="6"/>
      <c r="D121" s="6"/>
      <c r="E121" s="6"/>
      <c r="F121" s="6"/>
      <c r="G121" s="6"/>
      <c r="H121" s="6">
        <v>20</v>
      </c>
      <c r="I121" s="37">
        <f t="shared" si="15"/>
        <v>15</v>
      </c>
      <c r="J121" s="26">
        <v>15</v>
      </c>
      <c r="K121" s="9">
        <v>16</v>
      </c>
      <c r="L121" s="20">
        <f t="shared" ref="L121:L122" si="16">J121/B121*100</f>
        <v>48.387096774193552</v>
      </c>
    </row>
    <row r="122" spans="1:12" ht="19.5" customHeight="1" x14ac:dyDescent="0.35">
      <c r="A122" s="5">
        <v>2559</v>
      </c>
      <c r="B122" s="5">
        <f>46+38</f>
        <v>84</v>
      </c>
      <c r="C122" s="6"/>
      <c r="D122" s="6"/>
      <c r="E122" s="6"/>
      <c r="F122" s="6"/>
      <c r="G122" s="6"/>
      <c r="H122" s="6"/>
      <c r="I122" s="37">
        <f t="shared" si="15"/>
        <v>52</v>
      </c>
      <c r="J122" s="26">
        <v>52</v>
      </c>
      <c r="K122" s="9">
        <v>32</v>
      </c>
      <c r="L122" s="20">
        <f t="shared" si="16"/>
        <v>61.904761904761905</v>
      </c>
    </row>
    <row r="123" spans="1:12" ht="19.5" customHeight="1" x14ac:dyDescent="0.35">
      <c r="A123" s="5">
        <v>2560</v>
      </c>
      <c r="B123" s="5">
        <v>0</v>
      </c>
      <c r="C123" s="6"/>
      <c r="D123" s="6"/>
      <c r="E123" s="6"/>
      <c r="F123" s="6"/>
      <c r="G123" s="6"/>
      <c r="H123" s="6"/>
      <c r="I123" s="37"/>
      <c r="J123" s="37"/>
      <c r="K123" s="9"/>
      <c r="L123" s="20"/>
    </row>
    <row r="124" spans="1:12" ht="19.5" customHeight="1" x14ac:dyDescent="0.35">
      <c r="A124" s="7" t="s">
        <v>0</v>
      </c>
      <c r="B124" s="7">
        <f>SUM(B116:B123)</f>
        <v>296</v>
      </c>
      <c r="C124" s="7">
        <f t="shared" ref="C124:K124" si="17">SUM(C116:C123)</f>
        <v>11</v>
      </c>
      <c r="D124" s="7">
        <f t="shared" si="17"/>
        <v>8</v>
      </c>
      <c r="E124" s="7">
        <f t="shared" si="17"/>
        <v>50</v>
      </c>
      <c r="F124" s="7">
        <f t="shared" si="17"/>
        <v>75</v>
      </c>
      <c r="G124" s="7">
        <f t="shared" si="17"/>
        <v>95</v>
      </c>
      <c r="H124" s="7">
        <f t="shared" si="17"/>
        <v>106</v>
      </c>
      <c r="I124" s="7">
        <f t="shared" si="17"/>
        <v>115</v>
      </c>
      <c r="J124" s="7">
        <f t="shared" si="17"/>
        <v>106</v>
      </c>
      <c r="K124" s="7">
        <f t="shared" si="17"/>
        <v>138</v>
      </c>
      <c r="L124" s="39"/>
    </row>
    <row r="125" spans="1:12" s="4" customFormat="1" ht="12.75" customHeight="1" x14ac:dyDescent="0.4">
      <c r="A125" s="1"/>
      <c r="B125" s="1"/>
      <c r="C125" s="1"/>
      <c r="D125" s="1"/>
      <c r="E125" s="1"/>
      <c r="F125" s="1"/>
      <c r="G125" s="1"/>
      <c r="H125" s="1"/>
      <c r="I125" s="2"/>
      <c r="J125" s="2"/>
      <c r="K125" s="2"/>
      <c r="L125" s="2"/>
    </row>
    <row r="126" spans="1:12" ht="23.25" x14ac:dyDescent="0.35">
      <c r="A126" s="8" t="s">
        <v>17</v>
      </c>
      <c r="B126" s="3"/>
      <c r="C126" s="3"/>
      <c r="D126" s="3"/>
      <c r="E126" s="3"/>
      <c r="F126" s="3"/>
      <c r="G126" s="3"/>
      <c r="H126" s="3"/>
      <c r="I126" s="3"/>
      <c r="J126" s="29"/>
      <c r="K126" s="29"/>
      <c r="L126" s="29"/>
    </row>
    <row r="127" spans="1:12" ht="24" customHeight="1" x14ac:dyDescent="0.35">
      <c r="A127" s="41" t="s">
        <v>13</v>
      </c>
      <c r="B127" s="41" t="s">
        <v>1</v>
      </c>
      <c r="C127" s="42" t="s">
        <v>18</v>
      </c>
      <c r="D127" s="43"/>
      <c r="E127" s="43"/>
      <c r="F127" s="43"/>
      <c r="G127" s="43"/>
      <c r="H127" s="43"/>
      <c r="I127" s="43"/>
      <c r="J127" s="44"/>
      <c r="K127" s="45" t="s">
        <v>19</v>
      </c>
      <c r="L127" s="47" t="s">
        <v>21</v>
      </c>
    </row>
    <row r="128" spans="1:12" ht="41.1" customHeight="1" x14ac:dyDescent="0.35">
      <c r="A128" s="41"/>
      <c r="B128" s="41"/>
      <c r="C128" s="35">
        <v>2553</v>
      </c>
      <c r="D128" s="35">
        <v>2554</v>
      </c>
      <c r="E128" s="36">
        <v>2555</v>
      </c>
      <c r="F128" s="36">
        <v>2556</v>
      </c>
      <c r="G128" s="36">
        <v>2557</v>
      </c>
      <c r="H128" s="36">
        <v>2558</v>
      </c>
      <c r="I128" s="36">
        <v>2559</v>
      </c>
      <c r="J128" s="32">
        <v>2560</v>
      </c>
      <c r="K128" s="46"/>
      <c r="L128" s="48"/>
    </row>
    <row r="129" spans="1:12" ht="19.5" customHeight="1" x14ac:dyDescent="0.35">
      <c r="A129" s="5">
        <v>2553</v>
      </c>
      <c r="B129" s="5">
        <v>17</v>
      </c>
      <c r="C129" s="6"/>
      <c r="D129" s="6"/>
      <c r="E129" s="6"/>
      <c r="F129" s="25">
        <v>0</v>
      </c>
      <c r="G129" s="6">
        <v>8</v>
      </c>
      <c r="H129" s="6">
        <v>0</v>
      </c>
      <c r="I129" s="9">
        <v>0</v>
      </c>
      <c r="J129" s="9">
        <v>0</v>
      </c>
      <c r="K129" s="9">
        <v>0</v>
      </c>
      <c r="L129" s="20">
        <f>K129*100/B129</f>
        <v>0</v>
      </c>
    </row>
    <row r="130" spans="1:12" ht="19.5" customHeight="1" x14ac:dyDescent="0.35">
      <c r="A130" s="5">
        <v>2554</v>
      </c>
      <c r="B130" s="5"/>
      <c r="C130" s="6"/>
      <c r="D130" s="6"/>
      <c r="E130" s="6"/>
      <c r="F130" s="6"/>
      <c r="G130" s="6"/>
      <c r="H130" s="6"/>
      <c r="I130" s="9"/>
      <c r="J130" s="9"/>
      <c r="K130" s="9"/>
      <c r="L130" s="20"/>
    </row>
    <row r="131" spans="1:12" ht="19.5" customHeight="1" x14ac:dyDescent="0.35">
      <c r="A131" s="5">
        <v>2555</v>
      </c>
      <c r="B131" s="5">
        <f>16+25+23</f>
        <v>64</v>
      </c>
      <c r="C131" s="6"/>
      <c r="D131" s="6"/>
      <c r="E131" s="6"/>
      <c r="F131" s="6"/>
      <c r="G131" s="6"/>
      <c r="H131" s="25">
        <f>9+2</f>
        <v>11</v>
      </c>
      <c r="I131" s="9">
        <f>16+9</f>
        <v>25</v>
      </c>
      <c r="J131" s="9">
        <v>0</v>
      </c>
      <c r="K131" s="9">
        <v>9</v>
      </c>
      <c r="L131" s="20">
        <f t="shared" ref="L131:L132" si="18">K131*100/B131</f>
        <v>14.0625</v>
      </c>
    </row>
    <row r="132" spans="1:12" ht="19.5" customHeight="1" x14ac:dyDescent="0.35">
      <c r="A132" s="5">
        <v>2556</v>
      </c>
      <c r="B132" s="5">
        <f>33+17</f>
        <v>50</v>
      </c>
      <c r="C132" s="6"/>
      <c r="D132" s="6"/>
      <c r="E132" s="6"/>
      <c r="F132" s="6"/>
      <c r="G132" s="6"/>
      <c r="H132" s="6"/>
      <c r="I132" s="26">
        <v>0</v>
      </c>
      <c r="J132" s="26">
        <v>8</v>
      </c>
      <c r="K132" s="9">
        <v>0</v>
      </c>
      <c r="L132" s="20">
        <f t="shared" si="18"/>
        <v>0</v>
      </c>
    </row>
    <row r="133" spans="1:12" ht="19.5" customHeight="1" x14ac:dyDescent="0.35">
      <c r="A133" s="5">
        <v>2557</v>
      </c>
      <c r="B133" s="5">
        <f>35+15</f>
        <v>50</v>
      </c>
      <c r="C133" s="6"/>
      <c r="D133" s="6"/>
      <c r="E133" s="6"/>
      <c r="F133" s="6"/>
      <c r="G133" s="6"/>
      <c r="H133" s="6"/>
      <c r="I133" s="9"/>
      <c r="J133" s="9"/>
      <c r="K133" s="9"/>
      <c r="L133" s="20"/>
    </row>
    <row r="134" spans="1:12" ht="19.5" customHeight="1" x14ac:dyDescent="0.35">
      <c r="A134" s="5">
        <v>2558</v>
      </c>
      <c r="B134" s="5">
        <v>31</v>
      </c>
      <c r="C134" s="6"/>
      <c r="D134" s="6"/>
      <c r="E134" s="6"/>
      <c r="F134" s="6"/>
      <c r="G134" s="6"/>
      <c r="H134" s="6"/>
      <c r="I134" s="9"/>
      <c r="J134" s="9"/>
      <c r="K134" s="9"/>
      <c r="L134" s="20"/>
    </row>
    <row r="135" spans="1:12" ht="19.5" customHeight="1" x14ac:dyDescent="0.35">
      <c r="A135" s="5">
        <v>2559</v>
      </c>
      <c r="B135" s="5">
        <f>46+38</f>
        <v>84</v>
      </c>
      <c r="C135" s="6"/>
      <c r="D135" s="6"/>
      <c r="E135" s="6"/>
      <c r="F135" s="6"/>
      <c r="G135" s="6"/>
      <c r="H135" s="6"/>
      <c r="I135" s="9"/>
      <c r="J135" s="9"/>
      <c r="K135" s="9"/>
      <c r="L135" s="20"/>
    </row>
    <row r="136" spans="1:12" ht="19.5" customHeight="1" x14ac:dyDescent="0.35">
      <c r="A136" s="5">
        <v>2560</v>
      </c>
      <c r="B136" s="5">
        <v>0</v>
      </c>
      <c r="C136" s="6"/>
      <c r="D136" s="6"/>
      <c r="E136" s="6"/>
      <c r="F136" s="6"/>
      <c r="G136" s="6"/>
      <c r="H136" s="6"/>
      <c r="I136" s="9"/>
      <c r="J136" s="9"/>
      <c r="K136" s="9"/>
      <c r="L136" s="20"/>
    </row>
    <row r="137" spans="1:12" ht="19.5" customHeight="1" x14ac:dyDescent="0.35">
      <c r="A137" s="19" t="s">
        <v>0</v>
      </c>
      <c r="B137" s="19">
        <f>SUM(B129:B135)</f>
        <v>296</v>
      </c>
      <c r="C137" s="19"/>
      <c r="D137" s="19"/>
      <c r="E137" s="19"/>
      <c r="F137" s="19">
        <f>SUM(F129:F135)</f>
        <v>0</v>
      </c>
      <c r="G137" s="19">
        <f>SUM(G129:G135)</f>
        <v>8</v>
      </c>
      <c r="H137" s="19">
        <f>SUM(H129:H135)</f>
        <v>11</v>
      </c>
      <c r="I137" s="19">
        <f>SUM(I129:I135)</f>
        <v>25</v>
      </c>
      <c r="J137" s="19"/>
      <c r="K137" s="19">
        <f>SUM(K129:K135)</f>
        <v>9</v>
      </c>
      <c r="L137" s="38"/>
    </row>
    <row r="138" spans="1:12" s="4" customFormat="1" ht="12.75" customHeight="1" x14ac:dyDescent="0.4">
      <c r="A138" s="1"/>
      <c r="B138" s="1"/>
      <c r="C138" s="1"/>
      <c r="D138" s="1"/>
      <c r="E138" s="1"/>
      <c r="F138" s="1"/>
      <c r="G138" s="1"/>
      <c r="H138" s="1"/>
      <c r="I138" s="2"/>
      <c r="J138" s="2"/>
      <c r="K138" s="2"/>
      <c r="L138" s="2"/>
    </row>
    <row r="139" spans="1:12" s="4" customFormat="1" ht="12.75" customHeight="1" x14ac:dyDescent="0.4">
      <c r="A139" s="1"/>
      <c r="B139" s="1"/>
      <c r="C139" s="1"/>
      <c r="D139" s="1"/>
      <c r="E139" s="1"/>
      <c r="F139" s="1"/>
      <c r="G139" s="1"/>
      <c r="H139" s="1"/>
      <c r="I139" s="2"/>
      <c r="J139" s="2"/>
      <c r="K139" s="2"/>
      <c r="L139" s="2"/>
    </row>
    <row r="140" spans="1:12" ht="23.25" x14ac:dyDescent="0.35">
      <c r="A140" s="51" t="s">
        <v>6</v>
      </c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</row>
    <row r="141" spans="1:12" ht="25.5" customHeight="1" x14ac:dyDescent="0.35">
      <c r="A141" s="8" t="s">
        <v>16</v>
      </c>
      <c r="B141" s="3"/>
      <c r="C141" s="3"/>
      <c r="D141" s="3"/>
      <c r="E141" s="3"/>
      <c r="F141" s="3"/>
      <c r="G141" s="3"/>
      <c r="H141" s="3"/>
      <c r="I141" s="3"/>
      <c r="J141" s="29"/>
      <c r="K141" s="29"/>
      <c r="L141" s="29"/>
    </row>
    <row r="142" spans="1:12" ht="24" customHeight="1" x14ac:dyDescent="0.35">
      <c r="A142" s="49" t="s">
        <v>13</v>
      </c>
      <c r="B142" s="49" t="s">
        <v>1</v>
      </c>
      <c r="C142" s="52" t="s">
        <v>15</v>
      </c>
      <c r="D142" s="53"/>
      <c r="E142" s="53"/>
      <c r="F142" s="53"/>
      <c r="G142" s="53"/>
      <c r="H142" s="53"/>
      <c r="I142" s="53"/>
      <c r="J142" s="54"/>
      <c r="K142" s="55" t="s">
        <v>24</v>
      </c>
      <c r="L142" s="58" t="s">
        <v>25</v>
      </c>
    </row>
    <row r="143" spans="1:12" ht="41.1" customHeight="1" x14ac:dyDescent="0.35">
      <c r="A143" s="50"/>
      <c r="B143" s="49"/>
      <c r="C143" s="33">
        <v>2553</v>
      </c>
      <c r="D143" s="33">
        <v>2554</v>
      </c>
      <c r="E143" s="34">
        <v>2555</v>
      </c>
      <c r="F143" s="34">
        <v>2556</v>
      </c>
      <c r="G143" s="34">
        <v>2557</v>
      </c>
      <c r="H143" s="34">
        <v>2558</v>
      </c>
      <c r="I143" s="34">
        <v>2559</v>
      </c>
      <c r="J143" s="31">
        <v>2560</v>
      </c>
      <c r="K143" s="56"/>
      <c r="L143" s="59"/>
    </row>
    <row r="144" spans="1:12" ht="19.5" customHeight="1" x14ac:dyDescent="0.35">
      <c r="A144" s="5">
        <v>2553</v>
      </c>
      <c r="B144" s="5">
        <v>12</v>
      </c>
      <c r="C144" s="6">
        <v>11</v>
      </c>
      <c r="D144" s="6">
        <v>10</v>
      </c>
      <c r="E144" s="6">
        <v>10</v>
      </c>
      <c r="F144" s="25">
        <f>B144-K144</f>
        <v>10</v>
      </c>
      <c r="G144" s="6">
        <v>3</v>
      </c>
      <c r="H144" s="6">
        <v>2</v>
      </c>
      <c r="I144" s="9">
        <v>1</v>
      </c>
      <c r="J144" s="9"/>
      <c r="K144" s="9">
        <v>2</v>
      </c>
      <c r="L144" s="20">
        <f>F144/B144*100</f>
        <v>83.333333333333343</v>
      </c>
    </row>
    <row r="145" spans="1:12" ht="19.5" customHeight="1" x14ac:dyDescent="0.35">
      <c r="A145" s="5">
        <v>2554</v>
      </c>
      <c r="B145" s="5"/>
      <c r="C145" s="6"/>
      <c r="D145" s="6"/>
      <c r="E145" s="6"/>
      <c r="F145" s="6"/>
      <c r="G145" s="6"/>
      <c r="H145" s="6"/>
      <c r="I145" s="9"/>
      <c r="J145" s="9"/>
      <c r="K145" s="9"/>
      <c r="L145" s="20"/>
    </row>
    <row r="146" spans="1:12" ht="19.5" customHeight="1" x14ac:dyDescent="0.35">
      <c r="A146" s="5">
        <v>2555</v>
      </c>
      <c r="B146" s="5">
        <v>17</v>
      </c>
      <c r="C146" s="6"/>
      <c r="D146" s="6"/>
      <c r="E146" s="6">
        <v>9</v>
      </c>
      <c r="F146" s="6">
        <v>9</v>
      </c>
      <c r="G146" s="6">
        <v>8</v>
      </c>
      <c r="H146" s="25">
        <f>B146-K146</f>
        <v>8</v>
      </c>
      <c r="I146" s="9">
        <v>0</v>
      </c>
      <c r="J146" s="9">
        <v>0</v>
      </c>
      <c r="K146" s="9">
        <v>9</v>
      </c>
      <c r="L146" s="20">
        <f>H146/B146*100</f>
        <v>47.058823529411761</v>
      </c>
    </row>
    <row r="147" spans="1:12" ht="19.5" customHeight="1" x14ac:dyDescent="0.35">
      <c r="A147" s="5">
        <v>2556</v>
      </c>
      <c r="B147" s="5">
        <v>12</v>
      </c>
      <c r="C147" s="6"/>
      <c r="D147" s="6"/>
      <c r="E147" s="6"/>
      <c r="F147" s="6">
        <v>10</v>
      </c>
      <c r="G147" s="6">
        <v>10</v>
      </c>
      <c r="H147" s="6">
        <v>10</v>
      </c>
      <c r="I147" s="26">
        <f>B147-K147</f>
        <v>10</v>
      </c>
      <c r="J147" s="37">
        <v>0</v>
      </c>
      <c r="K147" s="9">
        <v>2</v>
      </c>
      <c r="L147" s="20">
        <f>I147/B147*100</f>
        <v>83.333333333333343</v>
      </c>
    </row>
    <row r="148" spans="1:12" ht="19.5" customHeight="1" x14ac:dyDescent="0.35">
      <c r="A148" s="5">
        <v>2557</v>
      </c>
      <c r="B148" s="5"/>
      <c r="C148" s="6"/>
      <c r="D148" s="6"/>
      <c r="E148" s="6"/>
      <c r="F148" s="6"/>
      <c r="G148" s="6"/>
      <c r="H148" s="6"/>
      <c r="I148" s="9"/>
      <c r="J148" s="9"/>
      <c r="K148" s="9"/>
      <c r="L148" s="20"/>
    </row>
    <row r="149" spans="1:12" ht="19.5" customHeight="1" x14ac:dyDescent="0.35">
      <c r="A149" s="5">
        <v>2558</v>
      </c>
      <c r="B149" s="5">
        <v>23</v>
      </c>
      <c r="C149" s="6"/>
      <c r="D149" s="6"/>
      <c r="E149" s="6"/>
      <c r="F149" s="6"/>
      <c r="G149" s="6"/>
      <c r="H149" s="6">
        <v>17</v>
      </c>
      <c r="I149" s="37">
        <f>B149-K149</f>
        <v>12</v>
      </c>
      <c r="J149" s="26">
        <v>12</v>
      </c>
      <c r="K149" s="9">
        <v>11</v>
      </c>
      <c r="L149" s="20">
        <f>J149/B149*100</f>
        <v>52.173913043478258</v>
      </c>
    </row>
    <row r="150" spans="1:12" ht="19.5" customHeight="1" x14ac:dyDescent="0.35">
      <c r="A150" s="5">
        <v>2559</v>
      </c>
      <c r="B150" s="5"/>
      <c r="C150" s="6"/>
      <c r="D150" s="6"/>
      <c r="E150" s="6"/>
      <c r="F150" s="6"/>
      <c r="G150" s="6"/>
      <c r="H150" s="6"/>
      <c r="I150" s="9"/>
      <c r="J150" s="9"/>
      <c r="K150" s="9"/>
      <c r="L150" s="20"/>
    </row>
    <row r="151" spans="1:12" ht="19.5" customHeight="1" x14ac:dyDescent="0.35">
      <c r="A151" s="5">
        <v>2560</v>
      </c>
      <c r="B151" s="5"/>
      <c r="C151" s="6"/>
      <c r="D151" s="6"/>
      <c r="E151" s="6"/>
      <c r="F151" s="6"/>
      <c r="G151" s="6"/>
      <c r="H151" s="6"/>
      <c r="I151" s="9"/>
      <c r="J151" s="9"/>
      <c r="K151" s="9"/>
      <c r="L151" s="20"/>
    </row>
    <row r="152" spans="1:12" ht="19.5" customHeight="1" x14ac:dyDescent="0.35">
      <c r="A152" s="7" t="s">
        <v>0</v>
      </c>
      <c r="B152" s="7">
        <f>SUM(B144:B151)</f>
        <v>64</v>
      </c>
      <c r="C152" s="7">
        <f t="shared" ref="C152:K152" si="19">SUM(C144:C151)</f>
        <v>11</v>
      </c>
      <c r="D152" s="7">
        <f t="shared" si="19"/>
        <v>10</v>
      </c>
      <c r="E152" s="7">
        <f t="shared" si="19"/>
        <v>19</v>
      </c>
      <c r="F152" s="7">
        <f t="shared" si="19"/>
        <v>29</v>
      </c>
      <c r="G152" s="7">
        <f t="shared" si="19"/>
        <v>21</v>
      </c>
      <c r="H152" s="7">
        <f t="shared" si="19"/>
        <v>37</v>
      </c>
      <c r="I152" s="7">
        <f t="shared" si="19"/>
        <v>23</v>
      </c>
      <c r="J152" s="7">
        <f t="shared" si="19"/>
        <v>12</v>
      </c>
      <c r="K152" s="7">
        <f t="shared" si="19"/>
        <v>24</v>
      </c>
      <c r="L152" s="39"/>
    </row>
    <row r="153" spans="1:12" s="4" customFormat="1" ht="12.75" customHeight="1" x14ac:dyDescent="0.4">
      <c r="A153" s="1"/>
      <c r="B153" s="1"/>
      <c r="C153" s="1"/>
      <c r="D153" s="1"/>
      <c r="E153" s="1"/>
      <c r="F153" s="1"/>
      <c r="G153" s="1"/>
      <c r="H153" s="1"/>
      <c r="I153" s="2"/>
      <c r="J153" s="2"/>
      <c r="K153" s="2"/>
      <c r="L153" s="2"/>
    </row>
    <row r="154" spans="1:12" ht="18.75" customHeight="1" x14ac:dyDescent="0.35">
      <c r="A154" s="8" t="s">
        <v>17</v>
      </c>
      <c r="B154" s="3"/>
      <c r="C154" s="3"/>
      <c r="D154" s="3"/>
      <c r="E154" s="3"/>
      <c r="F154" s="3"/>
      <c r="G154" s="3"/>
      <c r="H154" s="3"/>
      <c r="I154" s="3"/>
      <c r="J154" s="29"/>
      <c r="K154" s="29"/>
      <c r="L154" s="29"/>
    </row>
    <row r="155" spans="1:12" ht="24" customHeight="1" x14ac:dyDescent="0.35">
      <c r="A155" s="40" t="s">
        <v>13</v>
      </c>
      <c r="B155" s="40" t="s">
        <v>1</v>
      </c>
      <c r="C155" s="42" t="s">
        <v>18</v>
      </c>
      <c r="D155" s="43"/>
      <c r="E155" s="43"/>
      <c r="F155" s="43"/>
      <c r="G155" s="43"/>
      <c r="H155" s="43"/>
      <c r="I155" s="43"/>
      <c r="J155" s="44"/>
      <c r="K155" s="45" t="s">
        <v>19</v>
      </c>
      <c r="L155" s="47" t="s">
        <v>21</v>
      </c>
    </row>
    <row r="156" spans="1:12" ht="41.1" customHeight="1" x14ac:dyDescent="0.35">
      <c r="A156" s="41"/>
      <c r="B156" s="40"/>
      <c r="C156" s="35">
        <v>2553</v>
      </c>
      <c r="D156" s="35">
        <v>2554</v>
      </c>
      <c r="E156" s="36">
        <v>2555</v>
      </c>
      <c r="F156" s="36">
        <v>2556</v>
      </c>
      <c r="G156" s="36">
        <v>2557</v>
      </c>
      <c r="H156" s="36">
        <v>2558</v>
      </c>
      <c r="I156" s="36">
        <v>2559</v>
      </c>
      <c r="J156" s="32">
        <v>2560</v>
      </c>
      <c r="K156" s="46"/>
      <c r="L156" s="48"/>
    </row>
    <row r="157" spans="1:12" ht="19.5" customHeight="1" x14ac:dyDescent="0.35">
      <c r="A157" s="5">
        <v>2553</v>
      </c>
      <c r="B157" s="5">
        <v>12</v>
      </c>
      <c r="C157" s="6"/>
      <c r="D157" s="6"/>
      <c r="E157" s="6"/>
      <c r="F157" s="25">
        <v>0</v>
      </c>
      <c r="G157" s="6">
        <v>8</v>
      </c>
      <c r="H157" s="6">
        <v>0</v>
      </c>
      <c r="I157" s="9">
        <v>1</v>
      </c>
      <c r="J157" s="9"/>
      <c r="K157" s="9">
        <v>0</v>
      </c>
      <c r="L157" s="20">
        <f>K157*100/B157</f>
        <v>0</v>
      </c>
    </row>
    <row r="158" spans="1:12" ht="19.5" customHeight="1" x14ac:dyDescent="0.35">
      <c r="A158" s="5">
        <v>2554</v>
      </c>
      <c r="B158" s="5"/>
      <c r="C158" s="6"/>
      <c r="D158" s="6"/>
      <c r="E158" s="6"/>
      <c r="F158" s="6"/>
      <c r="G158" s="6"/>
      <c r="H158" s="6"/>
      <c r="I158" s="9"/>
      <c r="J158" s="9"/>
      <c r="K158" s="9"/>
      <c r="L158" s="20"/>
    </row>
    <row r="159" spans="1:12" ht="19.5" customHeight="1" x14ac:dyDescent="0.35">
      <c r="A159" s="5">
        <v>2555</v>
      </c>
      <c r="B159" s="5">
        <v>17</v>
      </c>
      <c r="C159" s="6"/>
      <c r="D159" s="6"/>
      <c r="E159" s="6"/>
      <c r="F159" s="6"/>
      <c r="G159" s="6"/>
      <c r="H159" s="25">
        <v>6</v>
      </c>
      <c r="I159" s="9">
        <v>2</v>
      </c>
      <c r="J159" s="9">
        <v>0</v>
      </c>
      <c r="K159" s="9">
        <v>6</v>
      </c>
      <c r="L159" s="20">
        <f t="shared" ref="L159" si="20">K159*100/B159</f>
        <v>35.294117647058826</v>
      </c>
    </row>
    <row r="160" spans="1:12" ht="19.5" customHeight="1" x14ac:dyDescent="0.35">
      <c r="A160" s="5">
        <v>2556</v>
      </c>
      <c r="B160" s="5">
        <v>12</v>
      </c>
      <c r="C160" s="6"/>
      <c r="D160" s="6"/>
      <c r="E160" s="6"/>
      <c r="F160" s="6"/>
      <c r="G160" s="6"/>
      <c r="H160" s="25">
        <v>1</v>
      </c>
      <c r="I160" s="26">
        <v>9</v>
      </c>
      <c r="J160" s="26">
        <v>0</v>
      </c>
      <c r="K160" s="9">
        <v>10</v>
      </c>
      <c r="L160" s="20">
        <f>K160*100/B160</f>
        <v>83.333333333333329</v>
      </c>
    </row>
    <row r="161" spans="1:12" ht="19.5" customHeight="1" x14ac:dyDescent="0.35">
      <c r="A161" s="5">
        <v>2557</v>
      </c>
      <c r="B161" s="5"/>
      <c r="C161" s="6"/>
      <c r="D161" s="6"/>
      <c r="E161" s="6"/>
      <c r="F161" s="6"/>
      <c r="G161" s="6"/>
      <c r="H161" s="6"/>
      <c r="I161" s="9"/>
      <c r="J161" s="9"/>
      <c r="K161" s="9"/>
      <c r="L161" s="20"/>
    </row>
    <row r="162" spans="1:12" ht="19.5" customHeight="1" x14ac:dyDescent="0.35">
      <c r="A162" s="5">
        <v>2558</v>
      </c>
      <c r="B162" s="5">
        <v>23</v>
      </c>
      <c r="C162" s="6"/>
      <c r="D162" s="6"/>
      <c r="E162" s="6"/>
      <c r="F162" s="6"/>
      <c r="G162" s="6"/>
      <c r="H162" s="6"/>
      <c r="I162" s="9"/>
      <c r="J162" s="9"/>
      <c r="K162" s="9"/>
      <c r="L162" s="20"/>
    </row>
    <row r="163" spans="1:12" ht="19.5" customHeight="1" x14ac:dyDescent="0.35">
      <c r="A163" s="5">
        <v>2559</v>
      </c>
      <c r="B163" s="5"/>
      <c r="C163" s="6"/>
      <c r="D163" s="6"/>
      <c r="E163" s="6"/>
      <c r="F163" s="6"/>
      <c r="G163" s="6"/>
      <c r="H163" s="6"/>
      <c r="I163" s="9"/>
      <c r="J163" s="9"/>
      <c r="K163" s="9"/>
      <c r="L163" s="20"/>
    </row>
    <row r="164" spans="1:12" ht="19.5" customHeight="1" x14ac:dyDescent="0.35">
      <c r="A164" s="5">
        <v>2560</v>
      </c>
      <c r="B164" s="5"/>
      <c r="C164" s="6"/>
      <c r="D164" s="6"/>
      <c r="E164" s="6"/>
      <c r="F164" s="6"/>
      <c r="G164" s="6"/>
      <c r="H164" s="6"/>
      <c r="I164" s="9"/>
      <c r="J164" s="9"/>
      <c r="K164" s="9"/>
      <c r="L164" s="20"/>
    </row>
    <row r="165" spans="1:12" ht="19.5" customHeight="1" x14ac:dyDescent="0.35">
      <c r="A165" s="19" t="s">
        <v>0</v>
      </c>
      <c r="B165" s="19">
        <f>SUM(B157:B164)</f>
        <v>64</v>
      </c>
      <c r="C165" s="19"/>
      <c r="D165" s="19"/>
      <c r="E165" s="19"/>
      <c r="F165" s="19">
        <f>SUM(F157:F164)</f>
        <v>0</v>
      </c>
      <c r="G165" s="19">
        <f t="shared" ref="G165:K165" si="21">SUM(G157:G164)</f>
        <v>8</v>
      </c>
      <c r="H165" s="19">
        <f t="shared" si="21"/>
        <v>7</v>
      </c>
      <c r="I165" s="19">
        <f t="shared" si="21"/>
        <v>12</v>
      </c>
      <c r="J165" s="19">
        <f t="shared" si="21"/>
        <v>0</v>
      </c>
      <c r="K165" s="19">
        <f t="shared" si="21"/>
        <v>16</v>
      </c>
      <c r="L165" s="38"/>
    </row>
    <row r="166" spans="1:12" s="4" customFormat="1" ht="12.75" customHeight="1" x14ac:dyDescent="0.4">
      <c r="A166" s="1"/>
      <c r="B166" s="1"/>
      <c r="C166" s="1"/>
      <c r="D166" s="1"/>
      <c r="E166" s="1"/>
      <c r="F166" s="1"/>
      <c r="G166" s="1"/>
      <c r="H166" s="1"/>
      <c r="I166" s="2"/>
      <c r="J166" s="2"/>
      <c r="K166" s="2"/>
      <c r="L166" s="2"/>
    </row>
    <row r="167" spans="1:12" ht="23.25" x14ac:dyDescent="0.35">
      <c r="A167" s="51" t="s">
        <v>7</v>
      </c>
      <c r="B167" s="51"/>
      <c r="C167" s="51"/>
      <c r="D167" s="51"/>
      <c r="E167" s="51"/>
      <c r="F167" s="51"/>
      <c r="G167" s="51"/>
      <c r="H167" s="51"/>
      <c r="I167" s="51"/>
      <c r="J167" s="51"/>
      <c r="K167" s="51"/>
      <c r="L167" s="51"/>
    </row>
    <row r="168" spans="1:12" ht="26.25" customHeight="1" x14ac:dyDescent="0.35">
      <c r="A168" s="8" t="s">
        <v>16</v>
      </c>
      <c r="B168" s="3"/>
      <c r="C168" s="3"/>
      <c r="D168" s="3"/>
      <c r="E168" s="3"/>
      <c r="F168" s="3"/>
      <c r="G168" s="3"/>
      <c r="H168" s="3"/>
      <c r="I168" s="3"/>
      <c r="J168" s="29"/>
      <c r="K168" s="29"/>
      <c r="L168" s="29"/>
    </row>
    <row r="169" spans="1:12" ht="24" customHeight="1" x14ac:dyDescent="0.35">
      <c r="A169" s="49" t="s">
        <v>13</v>
      </c>
      <c r="B169" s="49" t="s">
        <v>1</v>
      </c>
      <c r="C169" s="52" t="s">
        <v>15</v>
      </c>
      <c r="D169" s="53"/>
      <c r="E169" s="53"/>
      <c r="F169" s="53"/>
      <c r="G169" s="53"/>
      <c r="H169" s="53"/>
      <c r="I169" s="53"/>
      <c r="J169" s="54"/>
      <c r="K169" s="55" t="s">
        <v>24</v>
      </c>
      <c r="L169" s="58" t="s">
        <v>25</v>
      </c>
    </row>
    <row r="170" spans="1:12" ht="41.1" customHeight="1" x14ac:dyDescent="0.35">
      <c r="A170" s="50"/>
      <c r="B170" s="49"/>
      <c r="C170" s="33">
        <v>2553</v>
      </c>
      <c r="D170" s="33">
        <v>2554</v>
      </c>
      <c r="E170" s="34">
        <v>2555</v>
      </c>
      <c r="F170" s="34">
        <v>2556</v>
      </c>
      <c r="G170" s="34">
        <v>2557</v>
      </c>
      <c r="H170" s="34">
        <v>2558</v>
      </c>
      <c r="I170" s="34">
        <v>2559</v>
      </c>
      <c r="J170" s="31">
        <v>2560</v>
      </c>
      <c r="K170" s="56"/>
      <c r="L170" s="59"/>
    </row>
    <row r="171" spans="1:12" ht="19.5" customHeight="1" x14ac:dyDescent="0.35">
      <c r="A171" s="5">
        <v>2553</v>
      </c>
      <c r="B171" s="5">
        <f>28+15</f>
        <v>43</v>
      </c>
      <c r="C171" s="6">
        <f>16+12</f>
        <v>28</v>
      </c>
      <c r="D171" s="6">
        <f>14+11</f>
        <v>25</v>
      </c>
      <c r="E171" s="6">
        <f>14+6</f>
        <v>20</v>
      </c>
      <c r="F171" s="25">
        <f>B171-K171</f>
        <v>23</v>
      </c>
      <c r="G171" s="6">
        <v>0</v>
      </c>
      <c r="H171" s="6">
        <v>0</v>
      </c>
      <c r="I171" s="9">
        <v>0</v>
      </c>
      <c r="J171" s="9">
        <v>0</v>
      </c>
      <c r="K171" s="9">
        <f>15+5</f>
        <v>20</v>
      </c>
      <c r="L171" s="20">
        <f>F171/B171*100</f>
        <v>53.488372093023251</v>
      </c>
    </row>
    <row r="172" spans="1:12" ht="19.5" customHeight="1" x14ac:dyDescent="0.35">
      <c r="A172" s="5">
        <v>2554</v>
      </c>
      <c r="B172" s="5"/>
      <c r="C172" s="6"/>
      <c r="D172" s="6"/>
      <c r="E172" s="6"/>
      <c r="F172" s="6"/>
      <c r="G172" s="6"/>
      <c r="H172" s="6"/>
      <c r="I172" s="9"/>
      <c r="J172" s="9"/>
      <c r="K172" s="9"/>
      <c r="L172" s="20"/>
    </row>
    <row r="173" spans="1:12" ht="19.5" customHeight="1" x14ac:dyDescent="0.35">
      <c r="A173" s="5">
        <v>2555</v>
      </c>
      <c r="B173" s="5">
        <v>27</v>
      </c>
      <c r="C173" s="6"/>
      <c r="D173" s="6"/>
      <c r="E173" s="6">
        <v>20</v>
      </c>
      <c r="F173" s="6">
        <v>17</v>
      </c>
      <c r="G173" s="6">
        <v>16</v>
      </c>
      <c r="H173" s="25">
        <f>B173-K173</f>
        <v>14</v>
      </c>
      <c r="I173" s="9">
        <v>5</v>
      </c>
      <c r="J173" s="9">
        <v>0</v>
      </c>
      <c r="K173" s="9">
        <v>13</v>
      </c>
      <c r="L173" s="20">
        <f>H173/B173*100</f>
        <v>51.851851851851848</v>
      </c>
    </row>
    <row r="174" spans="1:12" ht="19.5" customHeight="1" x14ac:dyDescent="0.35">
      <c r="A174" s="5">
        <v>2556</v>
      </c>
      <c r="B174" s="5">
        <v>29</v>
      </c>
      <c r="C174" s="6"/>
      <c r="D174" s="6"/>
      <c r="E174" s="6"/>
      <c r="F174" s="6">
        <v>22</v>
      </c>
      <c r="G174" s="6">
        <v>20</v>
      </c>
      <c r="H174" s="6">
        <v>20</v>
      </c>
      <c r="I174" s="26">
        <f>B174-K174</f>
        <v>20</v>
      </c>
      <c r="J174" s="37">
        <v>1</v>
      </c>
      <c r="K174" s="9">
        <v>9</v>
      </c>
      <c r="L174" s="20">
        <f>I174/B174*100</f>
        <v>68.965517241379317</v>
      </c>
    </row>
    <row r="175" spans="1:12" ht="19.5" customHeight="1" x14ac:dyDescent="0.35">
      <c r="A175" s="5">
        <v>2557</v>
      </c>
      <c r="B175" s="5">
        <f>37+17</f>
        <v>54</v>
      </c>
      <c r="C175" s="6"/>
      <c r="D175" s="6"/>
      <c r="E175" s="6"/>
      <c r="F175" s="6"/>
      <c r="G175" s="6">
        <f>33+17</f>
        <v>50</v>
      </c>
      <c r="H175" s="6">
        <f>25+15</f>
        <v>40</v>
      </c>
      <c r="I175" s="37">
        <f t="shared" ref="I175:I176" si="22">B175-K175</f>
        <v>33</v>
      </c>
      <c r="J175" s="26">
        <v>33</v>
      </c>
      <c r="K175" s="9">
        <v>21</v>
      </c>
      <c r="L175" s="20">
        <f>J175/B175*100</f>
        <v>61.111111111111114</v>
      </c>
    </row>
    <row r="176" spans="1:12" ht="19.5" customHeight="1" x14ac:dyDescent="0.35">
      <c r="A176" s="5">
        <v>2558</v>
      </c>
      <c r="B176" s="5">
        <f>23+21</f>
        <v>44</v>
      </c>
      <c r="C176" s="6"/>
      <c r="D176" s="6"/>
      <c r="E176" s="6"/>
      <c r="F176" s="6"/>
      <c r="G176" s="6"/>
      <c r="H176" s="6">
        <v>34</v>
      </c>
      <c r="I176" s="37">
        <f t="shared" si="22"/>
        <v>31</v>
      </c>
      <c r="J176" s="26">
        <v>31</v>
      </c>
      <c r="K176" s="9">
        <v>13</v>
      </c>
      <c r="L176" s="20">
        <f>J176/B176*100</f>
        <v>70.454545454545453</v>
      </c>
    </row>
    <row r="177" spans="1:12" ht="19.5" customHeight="1" x14ac:dyDescent="0.35">
      <c r="A177" s="5">
        <v>2559</v>
      </c>
      <c r="B177" s="5"/>
      <c r="C177" s="6"/>
      <c r="D177" s="6"/>
      <c r="E177" s="6"/>
      <c r="F177" s="6"/>
      <c r="G177" s="6"/>
      <c r="H177" s="6"/>
      <c r="I177" s="9"/>
      <c r="J177" s="9"/>
      <c r="K177" s="9"/>
      <c r="L177" s="20"/>
    </row>
    <row r="178" spans="1:12" ht="19.5" customHeight="1" x14ac:dyDescent="0.35">
      <c r="A178" s="5">
        <v>2560</v>
      </c>
      <c r="B178" s="5"/>
      <c r="C178" s="6"/>
      <c r="D178" s="6"/>
      <c r="E178" s="6"/>
      <c r="F178" s="6"/>
      <c r="G178" s="6"/>
      <c r="H178" s="6"/>
      <c r="I178" s="9"/>
      <c r="J178" s="9"/>
      <c r="K178" s="9"/>
      <c r="L178" s="20"/>
    </row>
    <row r="179" spans="1:12" ht="19.5" customHeight="1" x14ac:dyDescent="0.35">
      <c r="A179" s="7" t="s">
        <v>0</v>
      </c>
      <c r="B179" s="7">
        <f>SUM(B171:B178)</f>
        <v>197</v>
      </c>
      <c r="C179" s="7">
        <f t="shared" ref="C179:K179" si="23">SUM(C171:C178)</f>
        <v>28</v>
      </c>
      <c r="D179" s="7">
        <f t="shared" si="23"/>
        <v>25</v>
      </c>
      <c r="E179" s="7">
        <f t="shared" si="23"/>
        <v>40</v>
      </c>
      <c r="F179" s="7">
        <f t="shared" si="23"/>
        <v>62</v>
      </c>
      <c r="G179" s="7">
        <f t="shared" si="23"/>
        <v>86</v>
      </c>
      <c r="H179" s="7">
        <f t="shared" si="23"/>
        <v>108</v>
      </c>
      <c r="I179" s="7">
        <f t="shared" si="23"/>
        <v>89</v>
      </c>
      <c r="J179" s="7">
        <f t="shared" si="23"/>
        <v>65</v>
      </c>
      <c r="K179" s="7">
        <f t="shared" si="23"/>
        <v>76</v>
      </c>
      <c r="L179" s="39"/>
    </row>
    <row r="180" spans="1:12" s="4" customFormat="1" ht="12.75" customHeight="1" x14ac:dyDescent="0.4">
      <c r="A180" s="1"/>
      <c r="B180" s="1"/>
      <c r="C180" s="1"/>
      <c r="D180" s="1"/>
      <c r="E180" s="1"/>
      <c r="F180" s="1"/>
      <c r="G180" s="1"/>
      <c r="H180" s="1"/>
      <c r="I180" s="2"/>
      <c r="J180" s="2"/>
      <c r="K180" s="2"/>
      <c r="L180" s="2"/>
    </row>
    <row r="181" spans="1:12" ht="33.75" customHeight="1" x14ac:dyDescent="0.35">
      <c r="A181" s="8" t="s">
        <v>17</v>
      </c>
      <c r="B181" s="3"/>
      <c r="C181" s="3"/>
      <c r="D181" s="3"/>
      <c r="E181" s="3"/>
      <c r="F181" s="3"/>
      <c r="G181" s="3"/>
      <c r="H181" s="3"/>
      <c r="I181" s="3"/>
      <c r="J181" s="29"/>
      <c r="K181" s="29"/>
      <c r="L181" s="29"/>
    </row>
    <row r="182" spans="1:12" ht="24" customHeight="1" x14ac:dyDescent="0.35">
      <c r="A182" s="40" t="s">
        <v>13</v>
      </c>
      <c r="B182" s="40" t="s">
        <v>1</v>
      </c>
      <c r="C182" s="42" t="s">
        <v>18</v>
      </c>
      <c r="D182" s="43"/>
      <c r="E182" s="43"/>
      <c r="F182" s="43"/>
      <c r="G182" s="43"/>
      <c r="H182" s="43"/>
      <c r="I182" s="43"/>
      <c r="J182" s="44"/>
      <c r="K182" s="45" t="s">
        <v>19</v>
      </c>
      <c r="L182" s="47" t="s">
        <v>21</v>
      </c>
    </row>
    <row r="183" spans="1:12" ht="41.1" customHeight="1" x14ac:dyDescent="0.35">
      <c r="A183" s="41"/>
      <c r="B183" s="40"/>
      <c r="C183" s="35">
        <v>2553</v>
      </c>
      <c r="D183" s="35">
        <v>2554</v>
      </c>
      <c r="E183" s="36">
        <v>2555</v>
      </c>
      <c r="F183" s="36">
        <v>2556</v>
      </c>
      <c r="G183" s="36">
        <v>2557</v>
      </c>
      <c r="H183" s="36">
        <v>2558</v>
      </c>
      <c r="I183" s="36">
        <v>2559</v>
      </c>
      <c r="J183" s="32">
        <v>2560</v>
      </c>
      <c r="K183" s="46"/>
      <c r="L183" s="48"/>
    </row>
    <row r="184" spans="1:12" ht="19.5" customHeight="1" x14ac:dyDescent="0.35">
      <c r="A184" s="5">
        <v>2553</v>
      </c>
      <c r="B184" s="5">
        <f>28+15</f>
        <v>43</v>
      </c>
      <c r="C184" s="6"/>
      <c r="D184" s="6"/>
      <c r="E184" s="6"/>
      <c r="F184" s="25">
        <f>5+5</f>
        <v>10</v>
      </c>
      <c r="G184" s="6">
        <f>8+5</f>
        <v>13</v>
      </c>
      <c r="H184" s="6">
        <v>0</v>
      </c>
      <c r="I184" s="9">
        <v>0</v>
      </c>
      <c r="J184" s="9">
        <v>0</v>
      </c>
      <c r="K184" s="9">
        <f>5+5</f>
        <v>10</v>
      </c>
      <c r="L184" s="20">
        <f>K184*100/B184</f>
        <v>23.255813953488371</v>
      </c>
    </row>
    <row r="185" spans="1:12" ht="19.5" customHeight="1" x14ac:dyDescent="0.35">
      <c r="A185" s="5">
        <v>2554</v>
      </c>
      <c r="B185" s="5"/>
      <c r="C185" s="6"/>
      <c r="D185" s="6"/>
      <c r="E185" s="6"/>
      <c r="F185" s="6"/>
      <c r="G185" s="6"/>
      <c r="H185" s="6"/>
      <c r="I185" s="9"/>
      <c r="J185" s="9"/>
      <c r="K185" s="9"/>
      <c r="L185" s="20"/>
    </row>
    <row r="186" spans="1:12" ht="19.5" customHeight="1" x14ac:dyDescent="0.35">
      <c r="A186" s="5">
        <v>2555</v>
      </c>
      <c r="B186" s="5">
        <v>27</v>
      </c>
      <c r="C186" s="6"/>
      <c r="D186" s="6"/>
      <c r="E186" s="6"/>
      <c r="F186" s="6"/>
      <c r="G186" s="6"/>
      <c r="H186" s="25">
        <v>0</v>
      </c>
      <c r="I186" s="9">
        <v>10</v>
      </c>
      <c r="J186" s="9">
        <v>4</v>
      </c>
      <c r="K186" s="9">
        <v>0</v>
      </c>
      <c r="L186" s="20">
        <f t="shared" ref="L186:L187" si="24">K186*100/B186</f>
        <v>0</v>
      </c>
    </row>
    <row r="187" spans="1:12" ht="19.5" customHeight="1" x14ac:dyDescent="0.35">
      <c r="A187" s="5">
        <v>2556</v>
      </c>
      <c r="B187" s="5">
        <v>29</v>
      </c>
      <c r="C187" s="6"/>
      <c r="D187" s="6"/>
      <c r="E187" s="6"/>
      <c r="F187" s="6"/>
      <c r="G187" s="6"/>
      <c r="H187" s="6"/>
      <c r="I187" s="26">
        <v>0</v>
      </c>
      <c r="J187" s="26">
        <v>19</v>
      </c>
      <c r="K187" s="9">
        <v>0</v>
      </c>
      <c r="L187" s="20">
        <f t="shared" si="24"/>
        <v>0</v>
      </c>
    </row>
    <row r="188" spans="1:12" ht="19.5" customHeight="1" x14ac:dyDescent="0.35">
      <c r="A188" s="5">
        <v>2557</v>
      </c>
      <c r="B188" s="5">
        <f>37+17</f>
        <v>54</v>
      </c>
      <c r="C188" s="6"/>
      <c r="D188" s="6"/>
      <c r="E188" s="6"/>
      <c r="F188" s="6"/>
      <c r="G188" s="6"/>
      <c r="H188" s="6"/>
      <c r="I188" s="9"/>
      <c r="J188" s="9"/>
      <c r="K188" s="9"/>
      <c r="L188" s="20"/>
    </row>
    <row r="189" spans="1:12" ht="19.5" customHeight="1" x14ac:dyDescent="0.35">
      <c r="A189" s="5">
        <v>2558</v>
      </c>
      <c r="B189" s="5">
        <f>23+21</f>
        <v>44</v>
      </c>
      <c r="C189" s="6"/>
      <c r="D189" s="6"/>
      <c r="E189" s="6"/>
      <c r="F189" s="6"/>
      <c r="G189" s="6"/>
      <c r="H189" s="6"/>
      <c r="I189" s="9"/>
      <c r="J189" s="9"/>
      <c r="K189" s="9"/>
      <c r="L189" s="20"/>
    </row>
    <row r="190" spans="1:12" ht="19.5" customHeight="1" x14ac:dyDescent="0.35">
      <c r="A190" s="5">
        <v>2559</v>
      </c>
      <c r="B190" s="5"/>
      <c r="C190" s="6"/>
      <c r="D190" s="6"/>
      <c r="E190" s="6"/>
      <c r="F190" s="6"/>
      <c r="G190" s="6"/>
      <c r="H190" s="6"/>
      <c r="I190" s="9"/>
      <c r="J190" s="9"/>
      <c r="K190" s="9"/>
      <c r="L190" s="20"/>
    </row>
    <row r="191" spans="1:12" ht="19.5" customHeight="1" x14ac:dyDescent="0.35">
      <c r="A191" s="5">
        <v>2560</v>
      </c>
      <c r="B191" s="5"/>
      <c r="C191" s="6"/>
      <c r="D191" s="6"/>
      <c r="E191" s="6"/>
      <c r="F191" s="6"/>
      <c r="G191" s="6"/>
      <c r="H191" s="6"/>
      <c r="I191" s="9"/>
      <c r="J191" s="9"/>
      <c r="K191" s="9"/>
      <c r="L191" s="20"/>
    </row>
    <row r="192" spans="1:12" ht="19.5" customHeight="1" x14ac:dyDescent="0.35">
      <c r="A192" s="19" t="s">
        <v>0</v>
      </c>
      <c r="B192" s="19">
        <f>SUM(B184:B191)</f>
        <v>197</v>
      </c>
      <c r="C192" s="19"/>
      <c r="D192" s="19"/>
      <c r="E192" s="19"/>
      <c r="F192" s="19">
        <f>SUM(F184:F191)</f>
        <v>10</v>
      </c>
      <c r="G192" s="19">
        <f t="shared" ref="G192:K192" si="25">SUM(G184:G191)</f>
        <v>13</v>
      </c>
      <c r="H192" s="19">
        <f t="shared" si="25"/>
        <v>0</v>
      </c>
      <c r="I192" s="19">
        <f t="shared" si="25"/>
        <v>10</v>
      </c>
      <c r="J192" s="19">
        <f t="shared" si="25"/>
        <v>23</v>
      </c>
      <c r="K192" s="19">
        <f t="shared" si="25"/>
        <v>10</v>
      </c>
      <c r="L192" s="38"/>
    </row>
    <row r="193" spans="1:12" s="4" customFormat="1" ht="12.75" customHeight="1" x14ac:dyDescent="0.4">
      <c r="A193" s="1"/>
      <c r="B193" s="1"/>
      <c r="C193" s="1"/>
      <c r="D193" s="1"/>
      <c r="E193" s="1"/>
      <c r="F193" s="1"/>
      <c r="G193" s="1"/>
      <c r="H193" s="1"/>
      <c r="I193" s="2"/>
      <c r="J193" s="2"/>
      <c r="K193" s="2"/>
      <c r="L193" s="2"/>
    </row>
    <row r="194" spans="1:12" ht="23.25" x14ac:dyDescent="0.35">
      <c r="A194" s="51" t="s">
        <v>8</v>
      </c>
      <c r="B194" s="51"/>
      <c r="C194" s="51"/>
      <c r="D194" s="51"/>
      <c r="E194" s="51"/>
      <c r="F194" s="51"/>
      <c r="G194" s="51"/>
      <c r="H194" s="51"/>
      <c r="I194" s="51"/>
      <c r="J194" s="51"/>
      <c r="K194" s="51"/>
      <c r="L194" s="51"/>
    </row>
    <row r="195" spans="1:12" ht="23.25" customHeight="1" x14ac:dyDescent="0.35">
      <c r="A195" s="8" t="s">
        <v>16</v>
      </c>
      <c r="B195" s="3"/>
      <c r="C195" s="3"/>
      <c r="D195" s="3"/>
      <c r="E195" s="3"/>
      <c r="F195" s="3"/>
      <c r="G195" s="3"/>
      <c r="H195" s="3"/>
      <c r="I195" s="3"/>
      <c r="J195" s="29"/>
      <c r="K195" s="29"/>
      <c r="L195" s="29"/>
    </row>
    <row r="196" spans="1:12" ht="24" customHeight="1" x14ac:dyDescent="0.35">
      <c r="A196" s="49" t="s">
        <v>13</v>
      </c>
      <c r="B196" s="49" t="s">
        <v>1</v>
      </c>
      <c r="C196" s="52" t="s">
        <v>15</v>
      </c>
      <c r="D196" s="53"/>
      <c r="E196" s="53"/>
      <c r="F196" s="53"/>
      <c r="G196" s="53"/>
      <c r="H196" s="53"/>
      <c r="I196" s="53"/>
      <c r="J196" s="54"/>
      <c r="K196" s="55" t="s">
        <v>24</v>
      </c>
      <c r="L196" s="58" t="s">
        <v>25</v>
      </c>
    </row>
    <row r="197" spans="1:12" ht="41.1" customHeight="1" x14ac:dyDescent="0.35">
      <c r="A197" s="50"/>
      <c r="B197" s="49"/>
      <c r="C197" s="33">
        <v>2553</v>
      </c>
      <c r="D197" s="33">
        <v>2554</v>
      </c>
      <c r="E197" s="34">
        <v>2555</v>
      </c>
      <c r="F197" s="34">
        <v>2556</v>
      </c>
      <c r="G197" s="34">
        <v>2557</v>
      </c>
      <c r="H197" s="34">
        <v>2558</v>
      </c>
      <c r="I197" s="34">
        <v>2559</v>
      </c>
      <c r="J197" s="31">
        <v>2560</v>
      </c>
      <c r="K197" s="56"/>
      <c r="L197" s="59"/>
    </row>
    <row r="198" spans="1:12" ht="19.5" customHeight="1" x14ac:dyDescent="0.35">
      <c r="A198" s="5">
        <v>2553</v>
      </c>
      <c r="B198" s="5">
        <f>13+17</f>
        <v>30</v>
      </c>
      <c r="C198" s="6">
        <f>9+11</f>
        <v>20</v>
      </c>
      <c r="D198" s="6">
        <f>8+8</f>
        <v>16</v>
      </c>
      <c r="E198" s="6">
        <f>8+8</f>
        <v>16</v>
      </c>
      <c r="F198" s="25">
        <f>B198-K198</f>
        <v>16</v>
      </c>
      <c r="G198" s="6">
        <v>0</v>
      </c>
      <c r="H198" s="6">
        <v>0</v>
      </c>
      <c r="I198" s="9">
        <v>0</v>
      </c>
      <c r="J198" s="9">
        <v>0</v>
      </c>
      <c r="K198" s="9">
        <f>5+9</f>
        <v>14</v>
      </c>
      <c r="L198" s="20">
        <f>F198/B198*100</f>
        <v>53.333333333333336</v>
      </c>
    </row>
    <row r="199" spans="1:12" ht="19.5" customHeight="1" x14ac:dyDescent="0.35">
      <c r="A199" s="5">
        <v>2554</v>
      </c>
      <c r="B199" s="5"/>
      <c r="C199" s="6"/>
      <c r="D199" s="6"/>
      <c r="E199" s="6"/>
      <c r="F199" s="6"/>
      <c r="G199" s="6"/>
      <c r="H199" s="6"/>
      <c r="I199" s="9"/>
      <c r="J199" s="9"/>
      <c r="K199" s="9"/>
      <c r="L199" s="20"/>
    </row>
    <row r="200" spans="1:12" ht="19.5" customHeight="1" x14ac:dyDescent="0.35">
      <c r="A200" s="5">
        <v>2555</v>
      </c>
      <c r="B200" s="5">
        <f>40+46</f>
        <v>86</v>
      </c>
      <c r="C200" s="6"/>
      <c r="D200" s="6"/>
      <c r="E200" s="6">
        <f>35+46</f>
        <v>81</v>
      </c>
      <c r="F200" s="6">
        <f>32+19</f>
        <v>51</v>
      </c>
      <c r="G200" s="6">
        <v>48</v>
      </c>
      <c r="H200" s="25">
        <f>B200-K200</f>
        <v>47</v>
      </c>
      <c r="I200" s="9">
        <v>0</v>
      </c>
      <c r="J200" s="9">
        <v>0</v>
      </c>
      <c r="K200" s="9">
        <f>12+27</f>
        <v>39</v>
      </c>
      <c r="L200" s="20">
        <f>H200/B200*100</f>
        <v>54.651162790697668</v>
      </c>
    </row>
    <row r="201" spans="1:12" ht="19.5" customHeight="1" x14ac:dyDescent="0.35">
      <c r="A201" s="5">
        <v>2556</v>
      </c>
      <c r="B201" s="5">
        <f>35+18</f>
        <v>53</v>
      </c>
      <c r="C201" s="6"/>
      <c r="D201" s="6"/>
      <c r="E201" s="6"/>
      <c r="F201" s="6">
        <f>29+18</f>
        <v>47</v>
      </c>
      <c r="G201" s="6">
        <f>25+10</f>
        <v>35</v>
      </c>
      <c r="H201" s="6">
        <f>B201-K201</f>
        <v>33</v>
      </c>
      <c r="I201" s="26">
        <f>B201-K201</f>
        <v>33</v>
      </c>
      <c r="J201" s="37">
        <v>9</v>
      </c>
      <c r="K201" s="9">
        <f>10+10</f>
        <v>20</v>
      </c>
      <c r="L201" s="20">
        <f>I201/B201*100</f>
        <v>62.264150943396224</v>
      </c>
    </row>
    <row r="202" spans="1:12" ht="19.5" customHeight="1" x14ac:dyDescent="0.35">
      <c r="A202" s="5">
        <v>2557</v>
      </c>
      <c r="B202" s="5">
        <f>38+24</f>
        <v>62</v>
      </c>
      <c r="C202" s="6"/>
      <c r="D202" s="6"/>
      <c r="E202" s="6"/>
      <c r="F202" s="6"/>
      <c r="G202" s="6">
        <f>31+23</f>
        <v>54</v>
      </c>
      <c r="H202" s="6">
        <f>29+18</f>
        <v>47</v>
      </c>
      <c r="I202" s="37">
        <f t="shared" ref="I202:I204" si="26">B202-K202</f>
        <v>42</v>
      </c>
      <c r="J202" s="26">
        <v>40</v>
      </c>
      <c r="K202" s="9">
        <v>20</v>
      </c>
      <c r="L202" s="20">
        <f>J202/B202*100</f>
        <v>64.516129032258064</v>
      </c>
    </row>
    <row r="203" spans="1:12" ht="19.5" customHeight="1" x14ac:dyDescent="0.35">
      <c r="A203" s="5">
        <v>2558</v>
      </c>
      <c r="B203" s="5">
        <f>35</f>
        <v>35</v>
      </c>
      <c r="C203" s="6"/>
      <c r="D203" s="6"/>
      <c r="E203" s="6"/>
      <c r="F203" s="6"/>
      <c r="G203" s="6"/>
      <c r="H203" s="6">
        <v>32</v>
      </c>
      <c r="I203" s="37">
        <f t="shared" si="26"/>
        <v>25</v>
      </c>
      <c r="J203" s="26">
        <v>25</v>
      </c>
      <c r="K203" s="9">
        <v>10</v>
      </c>
      <c r="L203" s="20">
        <f>J203/B203*100</f>
        <v>71.428571428571431</v>
      </c>
    </row>
    <row r="204" spans="1:12" ht="19.5" customHeight="1" x14ac:dyDescent="0.35">
      <c r="A204" s="5">
        <v>2559</v>
      </c>
      <c r="B204" s="5">
        <v>29</v>
      </c>
      <c r="C204" s="6"/>
      <c r="D204" s="6"/>
      <c r="E204" s="6"/>
      <c r="F204" s="6"/>
      <c r="G204" s="6"/>
      <c r="H204" s="6"/>
      <c r="I204" s="37">
        <f t="shared" si="26"/>
        <v>20</v>
      </c>
      <c r="J204" s="26">
        <v>20</v>
      </c>
      <c r="K204" s="9">
        <v>9</v>
      </c>
      <c r="L204" s="20">
        <f>J204/B204*100</f>
        <v>68.965517241379317</v>
      </c>
    </row>
    <row r="205" spans="1:12" ht="19.5" customHeight="1" x14ac:dyDescent="0.35">
      <c r="A205" s="5">
        <v>2560</v>
      </c>
      <c r="B205" s="5"/>
      <c r="C205" s="6"/>
      <c r="D205" s="6"/>
      <c r="E205" s="6"/>
      <c r="F205" s="6"/>
      <c r="G205" s="6"/>
      <c r="H205" s="6"/>
      <c r="I205" s="37"/>
      <c r="J205" s="37"/>
      <c r="K205" s="9"/>
      <c r="L205" s="20"/>
    </row>
    <row r="206" spans="1:12" ht="19.5" customHeight="1" x14ac:dyDescent="0.35">
      <c r="A206" s="7" t="s">
        <v>0</v>
      </c>
      <c r="B206" s="7">
        <f>SUM(B198:B205)</f>
        <v>295</v>
      </c>
      <c r="C206" s="7">
        <f t="shared" ref="C206:K206" si="27">SUM(C198:C205)</f>
        <v>20</v>
      </c>
      <c r="D206" s="7">
        <f t="shared" si="27"/>
        <v>16</v>
      </c>
      <c r="E206" s="7">
        <f t="shared" si="27"/>
        <v>97</v>
      </c>
      <c r="F206" s="7">
        <f t="shared" si="27"/>
        <v>114</v>
      </c>
      <c r="G206" s="7">
        <f t="shared" si="27"/>
        <v>137</v>
      </c>
      <c r="H206" s="7">
        <f t="shared" si="27"/>
        <v>159</v>
      </c>
      <c r="I206" s="7">
        <f t="shared" si="27"/>
        <v>120</v>
      </c>
      <c r="J206" s="7">
        <f t="shared" si="27"/>
        <v>94</v>
      </c>
      <c r="K206" s="7">
        <f t="shared" si="27"/>
        <v>112</v>
      </c>
      <c r="L206" s="39"/>
    </row>
    <row r="207" spans="1:12" s="4" customFormat="1" ht="12.75" customHeight="1" x14ac:dyDescent="0.4">
      <c r="A207" s="1"/>
      <c r="B207" s="1"/>
      <c r="C207" s="1"/>
      <c r="D207" s="1"/>
      <c r="E207" s="1"/>
      <c r="F207" s="1"/>
      <c r="G207" s="1"/>
      <c r="H207" s="1"/>
      <c r="I207" s="2"/>
      <c r="J207" s="2"/>
      <c r="K207" s="2"/>
      <c r="L207" s="2"/>
    </row>
    <row r="208" spans="1:12" ht="23.25" customHeight="1" x14ac:dyDescent="0.35">
      <c r="A208" s="8" t="s">
        <v>17</v>
      </c>
      <c r="B208" s="3"/>
      <c r="C208" s="3"/>
      <c r="D208" s="3"/>
      <c r="E208" s="3"/>
      <c r="F208" s="3"/>
      <c r="G208" s="3"/>
      <c r="H208" s="3"/>
      <c r="I208" s="3"/>
      <c r="J208" s="29"/>
      <c r="K208" s="29"/>
      <c r="L208" s="29"/>
    </row>
    <row r="209" spans="1:12" ht="24" customHeight="1" x14ac:dyDescent="0.35">
      <c r="A209" s="40" t="s">
        <v>13</v>
      </c>
      <c r="B209" s="40" t="s">
        <v>1</v>
      </c>
      <c r="C209" s="42" t="s">
        <v>18</v>
      </c>
      <c r="D209" s="43"/>
      <c r="E209" s="43"/>
      <c r="F209" s="43"/>
      <c r="G209" s="43"/>
      <c r="H209" s="43"/>
      <c r="I209" s="43"/>
      <c r="J209" s="44"/>
      <c r="K209" s="45" t="s">
        <v>19</v>
      </c>
      <c r="L209" s="47" t="s">
        <v>21</v>
      </c>
    </row>
    <row r="210" spans="1:12" ht="41.1" customHeight="1" x14ac:dyDescent="0.35">
      <c r="A210" s="41"/>
      <c r="B210" s="40"/>
      <c r="C210" s="35">
        <v>2553</v>
      </c>
      <c r="D210" s="35">
        <v>2554</v>
      </c>
      <c r="E210" s="36">
        <v>2555</v>
      </c>
      <c r="F210" s="36">
        <v>2556</v>
      </c>
      <c r="G210" s="36">
        <v>2557</v>
      </c>
      <c r="H210" s="36">
        <v>2558</v>
      </c>
      <c r="I210" s="36">
        <v>2559</v>
      </c>
      <c r="J210" s="32">
        <v>2560</v>
      </c>
      <c r="K210" s="46"/>
      <c r="L210" s="48"/>
    </row>
    <row r="211" spans="1:12" ht="19.5" customHeight="1" x14ac:dyDescent="0.35">
      <c r="A211" s="5">
        <v>2553</v>
      </c>
      <c r="B211" s="5">
        <f>13+17</f>
        <v>30</v>
      </c>
      <c r="C211" s="6"/>
      <c r="D211" s="6"/>
      <c r="E211" s="6"/>
      <c r="F211" s="25">
        <v>0</v>
      </c>
      <c r="G211" s="6">
        <f>8+8</f>
        <v>16</v>
      </c>
      <c r="H211" s="6">
        <v>0</v>
      </c>
      <c r="I211" s="9">
        <v>0</v>
      </c>
      <c r="J211" s="9">
        <v>0</v>
      </c>
      <c r="K211" s="9">
        <v>0</v>
      </c>
      <c r="L211" s="20">
        <f>K211*100/B211</f>
        <v>0</v>
      </c>
    </row>
    <row r="212" spans="1:12" ht="19.5" customHeight="1" x14ac:dyDescent="0.35">
      <c r="A212" s="5">
        <v>2554</v>
      </c>
      <c r="B212" s="5"/>
      <c r="C212" s="6"/>
      <c r="D212" s="6"/>
      <c r="E212" s="6"/>
      <c r="F212" s="6"/>
      <c r="G212" s="6"/>
      <c r="H212" s="6"/>
      <c r="I212" s="9"/>
      <c r="J212" s="9"/>
      <c r="K212" s="9"/>
      <c r="L212" s="20"/>
    </row>
    <row r="213" spans="1:12" ht="19.5" customHeight="1" x14ac:dyDescent="0.35">
      <c r="A213" s="5">
        <v>2555</v>
      </c>
      <c r="B213" s="5">
        <f>40+46</f>
        <v>86</v>
      </c>
      <c r="C213" s="6"/>
      <c r="D213" s="6"/>
      <c r="E213" s="6"/>
      <c r="F213" s="6"/>
      <c r="G213" s="6"/>
      <c r="H213" s="25">
        <v>0</v>
      </c>
      <c r="I213" s="9">
        <f>27+14</f>
        <v>41</v>
      </c>
      <c r="J213" s="9">
        <v>6</v>
      </c>
      <c r="K213" s="9">
        <v>0</v>
      </c>
      <c r="L213" s="20">
        <f t="shared" ref="L213:L215" si="28">K213*100/B213</f>
        <v>0</v>
      </c>
    </row>
    <row r="214" spans="1:12" ht="19.5" customHeight="1" x14ac:dyDescent="0.35">
      <c r="A214" s="5">
        <v>2556</v>
      </c>
      <c r="B214" s="5">
        <f>35+18</f>
        <v>53</v>
      </c>
      <c r="C214" s="6"/>
      <c r="D214" s="6"/>
      <c r="E214" s="6"/>
      <c r="F214" s="6"/>
      <c r="G214" s="6"/>
      <c r="H214" s="6"/>
      <c r="I214" s="26">
        <v>0</v>
      </c>
      <c r="J214" s="9">
        <v>24</v>
      </c>
      <c r="K214" s="9">
        <v>0</v>
      </c>
      <c r="L214" s="20">
        <f t="shared" si="28"/>
        <v>0</v>
      </c>
    </row>
    <row r="215" spans="1:12" ht="19.5" customHeight="1" x14ac:dyDescent="0.35">
      <c r="A215" s="5">
        <v>2557</v>
      </c>
      <c r="B215" s="5">
        <f>38+24</f>
        <v>62</v>
      </c>
      <c r="C215" s="6"/>
      <c r="D215" s="6"/>
      <c r="E215" s="6"/>
      <c r="F215" s="6"/>
      <c r="G215" s="6"/>
      <c r="H215" s="6"/>
      <c r="I215" s="26">
        <v>1</v>
      </c>
      <c r="J215" s="26">
        <v>1</v>
      </c>
      <c r="K215" s="9">
        <v>2</v>
      </c>
      <c r="L215" s="20">
        <f t="shared" si="28"/>
        <v>3.225806451612903</v>
      </c>
    </row>
    <row r="216" spans="1:12" ht="19.5" customHeight="1" x14ac:dyDescent="0.35">
      <c r="A216" s="5">
        <v>2558</v>
      </c>
      <c r="B216" s="5">
        <f>35</f>
        <v>35</v>
      </c>
      <c r="C216" s="6"/>
      <c r="D216" s="6"/>
      <c r="E216" s="6"/>
      <c r="F216" s="6"/>
      <c r="G216" s="6"/>
      <c r="H216" s="6"/>
      <c r="I216" s="9"/>
      <c r="J216" s="9"/>
      <c r="K216" s="9"/>
      <c r="L216" s="20"/>
    </row>
    <row r="217" spans="1:12" ht="19.5" customHeight="1" x14ac:dyDescent="0.35">
      <c r="A217" s="5">
        <v>2559</v>
      </c>
      <c r="B217" s="5">
        <v>29</v>
      </c>
      <c r="C217" s="6"/>
      <c r="D217" s="6"/>
      <c r="E217" s="6"/>
      <c r="F217" s="6"/>
      <c r="G217" s="6"/>
      <c r="H217" s="6"/>
      <c r="I217" s="9"/>
      <c r="J217" s="9"/>
      <c r="K217" s="9"/>
      <c r="L217" s="20"/>
    </row>
    <row r="218" spans="1:12" ht="19.5" customHeight="1" x14ac:dyDescent="0.35">
      <c r="A218" s="5">
        <v>2560</v>
      </c>
      <c r="B218" s="5"/>
      <c r="C218" s="6"/>
      <c r="D218" s="6"/>
      <c r="E218" s="6"/>
      <c r="F218" s="6"/>
      <c r="G218" s="6"/>
      <c r="H218" s="6"/>
      <c r="I218" s="9"/>
      <c r="J218" s="9"/>
      <c r="K218" s="9"/>
      <c r="L218" s="20"/>
    </row>
    <row r="219" spans="1:12" ht="19.5" customHeight="1" x14ac:dyDescent="0.35">
      <c r="A219" s="19" t="s">
        <v>0</v>
      </c>
      <c r="B219" s="19">
        <f>SUM(B211:B218)</f>
        <v>295</v>
      </c>
      <c r="C219" s="19"/>
      <c r="D219" s="19"/>
      <c r="E219" s="19"/>
      <c r="F219" s="19">
        <f>SUM(F211:F218)</f>
        <v>0</v>
      </c>
      <c r="G219" s="19">
        <f t="shared" ref="G219:K219" si="29">SUM(G211:G218)</f>
        <v>16</v>
      </c>
      <c r="H219" s="19">
        <f t="shared" si="29"/>
        <v>0</v>
      </c>
      <c r="I219" s="19">
        <f t="shared" si="29"/>
        <v>42</v>
      </c>
      <c r="J219" s="19">
        <f t="shared" si="29"/>
        <v>31</v>
      </c>
      <c r="K219" s="19">
        <f t="shared" si="29"/>
        <v>2</v>
      </c>
      <c r="L219" s="38"/>
    </row>
    <row r="220" spans="1:12" s="4" customFormat="1" ht="12.75" customHeight="1" x14ac:dyDescent="0.4">
      <c r="A220" s="1"/>
      <c r="B220" s="1"/>
      <c r="C220" s="1"/>
      <c r="D220" s="1"/>
      <c r="E220" s="1"/>
      <c r="F220" s="1"/>
      <c r="G220" s="1"/>
      <c r="H220" s="1"/>
      <c r="I220" s="2"/>
      <c r="J220" s="2"/>
      <c r="K220" s="2"/>
      <c r="L220" s="2"/>
    </row>
    <row r="221" spans="1:12" s="4" customFormat="1" ht="12.75" customHeight="1" x14ac:dyDescent="0.4">
      <c r="A221" s="1"/>
      <c r="B221" s="1"/>
      <c r="C221" s="1"/>
      <c r="D221" s="1"/>
      <c r="E221" s="1"/>
      <c r="F221" s="1"/>
      <c r="G221" s="1"/>
      <c r="H221" s="1"/>
      <c r="I221" s="2"/>
      <c r="J221" s="2"/>
      <c r="K221" s="2"/>
      <c r="L221" s="2"/>
    </row>
    <row r="222" spans="1:12" ht="23.25" x14ac:dyDescent="0.35">
      <c r="A222" s="51" t="s">
        <v>9</v>
      </c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</row>
    <row r="223" spans="1:12" ht="23.25" customHeight="1" x14ac:dyDescent="0.35">
      <c r="A223" s="8" t="s">
        <v>16</v>
      </c>
      <c r="B223" s="3"/>
      <c r="C223" s="3"/>
      <c r="D223" s="3"/>
      <c r="E223" s="3"/>
      <c r="F223" s="3"/>
      <c r="G223" s="3"/>
      <c r="H223" s="3"/>
      <c r="I223" s="3"/>
      <c r="J223" s="29"/>
      <c r="K223" s="29"/>
      <c r="L223" s="29"/>
    </row>
    <row r="224" spans="1:12" ht="24" customHeight="1" x14ac:dyDescent="0.35">
      <c r="A224" s="49" t="s">
        <v>13</v>
      </c>
      <c r="B224" s="49" t="s">
        <v>1</v>
      </c>
      <c r="C224" s="52" t="s">
        <v>15</v>
      </c>
      <c r="D224" s="53"/>
      <c r="E224" s="53"/>
      <c r="F224" s="53"/>
      <c r="G224" s="53"/>
      <c r="H224" s="53"/>
      <c r="I224" s="53"/>
      <c r="J224" s="54"/>
      <c r="K224" s="55" t="s">
        <v>24</v>
      </c>
      <c r="L224" s="58" t="s">
        <v>25</v>
      </c>
    </row>
    <row r="225" spans="1:12" ht="41.1" customHeight="1" x14ac:dyDescent="0.35">
      <c r="A225" s="50"/>
      <c r="B225" s="49"/>
      <c r="C225" s="33">
        <v>2553</v>
      </c>
      <c r="D225" s="33">
        <v>2554</v>
      </c>
      <c r="E225" s="34">
        <v>2555</v>
      </c>
      <c r="F225" s="34">
        <v>2556</v>
      </c>
      <c r="G225" s="34">
        <v>2557</v>
      </c>
      <c r="H225" s="34">
        <v>2558</v>
      </c>
      <c r="I225" s="34">
        <v>2559</v>
      </c>
      <c r="J225" s="31">
        <v>2560</v>
      </c>
      <c r="K225" s="56"/>
      <c r="L225" s="59"/>
    </row>
    <row r="226" spans="1:12" ht="19.5" customHeight="1" x14ac:dyDescent="0.35">
      <c r="A226" s="5">
        <v>2553</v>
      </c>
      <c r="B226" s="5"/>
      <c r="C226" s="6"/>
      <c r="D226" s="6"/>
      <c r="E226" s="6"/>
      <c r="F226" s="6"/>
      <c r="G226" s="6"/>
      <c r="H226" s="6"/>
      <c r="I226" s="9"/>
      <c r="J226" s="9"/>
      <c r="K226" s="9"/>
      <c r="L226" s="20"/>
    </row>
    <row r="227" spans="1:12" ht="19.5" customHeight="1" x14ac:dyDescent="0.35">
      <c r="A227" s="5">
        <v>2554</v>
      </c>
      <c r="B227" s="5"/>
      <c r="C227" s="6"/>
      <c r="D227" s="6"/>
      <c r="E227" s="6"/>
      <c r="F227" s="6"/>
      <c r="G227" s="6"/>
      <c r="H227" s="6"/>
      <c r="I227" s="9"/>
      <c r="J227" s="9"/>
      <c r="K227" s="9"/>
      <c r="L227" s="20"/>
    </row>
    <row r="228" spans="1:12" ht="19.5" customHeight="1" x14ac:dyDescent="0.35">
      <c r="A228" s="5">
        <v>2555</v>
      </c>
      <c r="B228" s="5">
        <f>15+37</f>
        <v>52</v>
      </c>
      <c r="C228" s="6"/>
      <c r="D228" s="6"/>
      <c r="E228" s="6">
        <f>16+34</f>
        <v>50</v>
      </c>
      <c r="F228" s="6">
        <f>14+32</f>
        <v>46</v>
      </c>
      <c r="G228" s="6">
        <f>14+15</f>
        <v>29</v>
      </c>
      <c r="H228" s="25">
        <f>B228-K228</f>
        <v>49</v>
      </c>
      <c r="I228" s="9">
        <v>2</v>
      </c>
      <c r="J228" s="9">
        <v>1</v>
      </c>
      <c r="K228" s="9">
        <v>3</v>
      </c>
      <c r="L228" s="20">
        <f>H228/B228*100</f>
        <v>94.230769230769226</v>
      </c>
    </row>
    <row r="229" spans="1:12" ht="19.5" customHeight="1" x14ac:dyDescent="0.35">
      <c r="A229" s="5">
        <v>2556</v>
      </c>
      <c r="B229" s="5"/>
      <c r="C229" s="6"/>
      <c r="D229" s="6"/>
      <c r="E229" s="6"/>
      <c r="F229" s="6"/>
      <c r="G229" s="6"/>
      <c r="H229" s="6"/>
      <c r="I229" s="9"/>
      <c r="J229" s="9"/>
      <c r="K229" s="9"/>
      <c r="L229" s="20"/>
    </row>
    <row r="230" spans="1:12" ht="19.5" customHeight="1" x14ac:dyDescent="0.35">
      <c r="A230" s="5">
        <v>2557</v>
      </c>
      <c r="B230" s="5">
        <v>26</v>
      </c>
      <c r="C230" s="6"/>
      <c r="D230" s="6"/>
      <c r="E230" s="6"/>
      <c r="F230" s="6"/>
      <c r="G230" s="6">
        <v>22</v>
      </c>
      <c r="H230" s="6">
        <v>19</v>
      </c>
      <c r="I230" s="37">
        <f>B230-K230</f>
        <v>19</v>
      </c>
      <c r="J230" s="26">
        <v>19</v>
      </c>
      <c r="K230" s="9">
        <v>7</v>
      </c>
      <c r="L230" s="20">
        <f>J230/B230*100</f>
        <v>73.076923076923066</v>
      </c>
    </row>
    <row r="231" spans="1:12" ht="19.5" customHeight="1" x14ac:dyDescent="0.35">
      <c r="A231" s="5">
        <v>2558</v>
      </c>
      <c r="B231" s="5">
        <f>16+21</f>
        <v>37</v>
      </c>
      <c r="C231" s="6"/>
      <c r="D231" s="6"/>
      <c r="E231" s="6"/>
      <c r="F231" s="6"/>
      <c r="G231" s="6"/>
      <c r="H231" s="6">
        <f>14+18</f>
        <v>32</v>
      </c>
      <c r="I231" s="37">
        <f t="shared" ref="I231:I232" si="30">B231-K231</f>
        <v>27</v>
      </c>
      <c r="J231" s="26">
        <v>27</v>
      </c>
      <c r="K231" s="9">
        <v>10</v>
      </c>
      <c r="L231" s="20">
        <f t="shared" ref="L231:L232" si="31">J231/B231*100</f>
        <v>72.972972972972968</v>
      </c>
    </row>
    <row r="232" spans="1:12" ht="19.5" customHeight="1" x14ac:dyDescent="0.35">
      <c r="A232" s="5">
        <v>2559</v>
      </c>
      <c r="B232" s="5">
        <f>19+23</f>
        <v>42</v>
      </c>
      <c r="C232" s="6"/>
      <c r="D232" s="6"/>
      <c r="E232" s="6"/>
      <c r="F232" s="6"/>
      <c r="G232" s="6"/>
      <c r="H232" s="6"/>
      <c r="I232" s="37">
        <f t="shared" si="30"/>
        <v>30</v>
      </c>
      <c r="J232" s="26">
        <v>30</v>
      </c>
      <c r="K232" s="9">
        <v>12</v>
      </c>
      <c r="L232" s="20">
        <f t="shared" si="31"/>
        <v>71.428571428571431</v>
      </c>
    </row>
    <row r="233" spans="1:12" ht="19.5" customHeight="1" x14ac:dyDescent="0.35">
      <c r="A233" s="5">
        <v>2560</v>
      </c>
      <c r="B233" s="5"/>
      <c r="C233" s="6"/>
      <c r="D233" s="6"/>
      <c r="E233" s="6"/>
      <c r="F233" s="6"/>
      <c r="G233" s="6"/>
      <c r="H233" s="6"/>
      <c r="I233" s="37"/>
      <c r="J233" s="37"/>
      <c r="K233" s="9"/>
      <c r="L233" s="20"/>
    </row>
    <row r="234" spans="1:12" ht="19.5" customHeight="1" x14ac:dyDescent="0.35">
      <c r="A234" s="7" t="s">
        <v>0</v>
      </c>
      <c r="B234" s="7">
        <f>SUM(B226:B233)</f>
        <v>157</v>
      </c>
      <c r="C234" s="7"/>
      <c r="D234" s="7"/>
      <c r="E234" s="7">
        <f>SUM(E226:E233)</f>
        <v>50</v>
      </c>
      <c r="F234" s="7">
        <f t="shared" ref="F234:K234" si="32">SUM(F226:F233)</f>
        <v>46</v>
      </c>
      <c r="G234" s="7">
        <f t="shared" si="32"/>
        <v>51</v>
      </c>
      <c r="H234" s="7">
        <f t="shared" si="32"/>
        <v>100</v>
      </c>
      <c r="I234" s="7">
        <f t="shared" si="32"/>
        <v>78</v>
      </c>
      <c r="J234" s="7">
        <f t="shared" si="32"/>
        <v>77</v>
      </c>
      <c r="K234" s="7">
        <f t="shared" si="32"/>
        <v>32</v>
      </c>
      <c r="L234" s="39"/>
    </row>
    <row r="235" spans="1:12" s="4" customFormat="1" ht="12.75" customHeight="1" x14ac:dyDescent="0.4">
      <c r="A235" s="1"/>
      <c r="B235" s="1"/>
      <c r="C235" s="1"/>
      <c r="D235" s="1"/>
      <c r="E235" s="1"/>
      <c r="F235" s="1"/>
      <c r="G235" s="1"/>
      <c r="H235" s="1"/>
      <c r="I235" s="2"/>
      <c r="J235" s="2"/>
      <c r="K235" s="2"/>
      <c r="L235" s="2"/>
    </row>
    <row r="236" spans="1:12" ht="23.25" customHeight="1" x14ac:dyDescent="0.35">
      <c r="A236" s="8" t="s">
        <v>17</v>
      </c>
      <c r="B236" s="3"/>
      <c r="C236" s="3"/>
      <c r="D236" s="3"/>
      <c r="E236" s="3"/>
      <c r="F236" s="3"/>
      <c r="G236" s="3"/>
      <c r="H236" s="3"/>
      <c r="I236" s="3"/>
      <c r="J236" s="29"/>
      <c r="K236" s="29"/>
      <c r="L236" s="29"/>
    </row>
    <row r="237" spans="1:12" ht="24" customHeight="1" x14ac:dyDescent="0.35">
      <c r="A237" s="40" t="s">
        <v>13</v>
      </c>
      <c r="B237" s="40" t="s">
        <v>1</v>
      </c>
      <c r="C237" s="42" t="s">
        <v>18</v>
      </c>
      <c r="D237" s="43"/>
      <c r="E237" s="43"/>
      <c r="F237" s="43"/>
      <c r="G237" s="43"/>
      <c r="H237" s="43"/>
      <c r="I237" s="43"/>
      <c r="J237" s="44"/>
      <c r="K237" s="45" t="s">
        <v>19</v>
      </c>
      <c r="L237" s="47" t="s">
        <v>21</v>
      </c>
    </row>
    <row r="238" spans="1:12" ht="41.1" customHeight="1" x14ac:dyDescent="0.35">
      <c r="A238" s="41"/>
      <c r="B238" s="40"/>
      <c r="C238" s="35">
        <v>2553</v>
      </c>
      <c r="D238" s="35">
        <v>2554</v>
      </c>
      <c r="E238" s="36">
        <v>2555</v>
      </c>
      <c r="F238" s="36">
        <v>2556</v>
      </c>
      <c r="G238" s="36">
        <v>2557</v>
      </c>
      <c r="H238" s="36">
        <v>2558</v>
      </c>
      <c r="I238" s="36">
        <v>2559</v>
      </c>
      <c r="J238" s="32">
        <v>2560</v>
      </c>
      <c r="K238" s="46"/>
      <c r="L238" s="48"/>
    </row>
    <row r="239" spans="1:12" ht="19.5" customHeight="1" x14ac:dyDescent="0.35">
      <c r="A239" s="5">
        <v>2553</v>
      </c>
      <c r="B239" s="5"/>
      <c r="C239" s="6"/>
      <c r="D239" s="6"/>
      <c r="E239" s="6"/>
      <c r="F239" s="6"/>
      <c r="G239" s="6"/>
      <c r="H239" s="6"/>
      <c r="I239" s="9"/>
      <c r="J239" s="9"/>
      <c r="K239" s="9"/>
      <c r="L239" s="20"/>
    </row>
    <row r="240" spans="1:12" ht="19.5" customHeight="1" x14ac:dyDescent="0.35">
      <c r="A240" s="5">
        <v>2554</v>
      </c>
      <c r="B240" s="5"/>
      <c r="C240" s="6"/>
      <c r="D240" s="6"/>
      <c r="E240" s="6"/>
      <c r="F240" s="6"/>
      <c r="G240" s="6"/>
      <c r="H240" s="6"/>
      <c r="I240" s="9"/>
      <c r="J240" s="9"/>
      <c r="K240" s="9"/>
      <c r="L240" s="20"/>
    </row>
    <row r="241" spans="1:12" ht="19.5" customHeight="1" x14ac:dyDescent="0.35">
      <c r="A241" s="5">
        <v>2555</v>
      </c>
      <c r="B241" s="5">
        <f>15+37</f>
        <v>52</v>
      </c>
      <c r="C241" s="6"/>
      <c r="D241" s="6"/>
      <c r="E241" s="6"/>
      <c r="F241" s="6"/>
      <c r="G241" s="25">
        <v>21</v>
      </c>
      <c r="H241" s="25">
        <f>2+1</f>
        <v>3</v>
      </c>
      <c r="I241" s="9">
        <f>9+15</f>
        <v>24</v>
      </c>
      <c r="J241" s="9">
        <v>0</v>
      </c>
      <c r="K241" s="9">
        <f>2+22</f>
        <v>24</v>
      </c>
      <c r="L241" s="20">
        <f t="shared" ref="L241:L245" si="33">K241*100/B241</f>
        <v>46.153846153846153</v>
      </c>
    </row>
    <row r="242" spans="1:12" ht="19.5" customHeight="1" x14ac:dyDescent="0.35">
      <c r="A242" s="5">
        <v>2556</v>
      </c>
      <c r="B242" s="5"/>
      <c r="C242" s="6"/>
      <c r="D242" s="6"/>
      <c r="E242" s="6"/>
      <c r="F242" s="6"/>
      <c r="G242" s="6"/>
      <c r="H242" s="6"/>
      <c r="I242" s="9"/>
      <c r="J242" s="9"/>
      <c r="K242" s="9"/>
      <c r="L242" s="20"/>
    </row>
    <row r="243" spans="1:12" ht="19.5" customHeight="1" x14ac:dyDescent="0.35">
      <c r="A243" s="5">
        <v>2557</v>
      </c>
      <c r="B243" s="5">
        <v>26</v>
      </c>
      <c r="C243" s="6"/>
      <c r="D243" s="6"/>
      <c r="E243" s="6"/>
      <c r="F243" s="6"/>
      <c r="G243" s="6"/>
      <c r="H243" s="6"/>
      <c r="I243" s="9"/>
      <c r="J243" s="9">
        <v>0</v>
      </c>
      <c r="K243" s="9"/>
      <c r="L243" s="20">
        <f t="shared" si="33"/>
        <v>0</v>
      </c>
    </row>
    <row r="244" spans="1:12" ht="19.5" customHeight="1" x14ac:dyDescent="0.35">
      <c r="A244" s="5">
        <v>2558</v>
      </c>
      <c r="B244" s="5">
        <f>16+21</f>
        <v>37</v>
      </c>
      <c r="C244" s="6"/>
      <c r="D244" s="6"/>
      <c r="E244" s="6"/>
      <c r="F244" s="6"/>
      <c r="G244" s="6"/>
      <c r="H244" s="6"/>
      <c r="I244" s="9"/>
      <c r="J244" s="9">
        <v>0</v>
      </c>
      <c r="K244" s="9"/>
      <c r="L244" s="20">
        <f t="shared" si="33"/>
        <v>0</v>
      </c>
    </row>
    <row r="245" spans="1:12" ht="19.5" customHeight="1" x14ac:dyDescent="0.35">
      <c r="A245" s="5">
        <v>2559</v>
      </c>
      <c r="B245" s="5">
        <f>19+23</f>
        <v>42</v>
      </c>
      <c r="C245" s="6"/>
      <c r="D245" s="6"/>
      <c r="E245" s="6"/>
      <c r="F245" s="6"/>
      <c r="G245" s="6"/>
      <c r="H245" s="6"/>
      <c r="I245" s="9"/>
      <c r="J245" s="9">
        <v>0</v>
      </c>
      <c r="K245" s="9"/>
      <c r="L245" s="20">
        <f t="shared" si="33"/>
        <v>0</v>
      </c>
    </row>
    <row r="246" spans="1:12" ht="19.5" customHeight="1" x14ac:dyDescent="0.35">
      <c r="A246" s="5">
        <v>2560</v>
      </c>
      <c r="B246" s="5"/>
      <c r="C246" s="6"/>
      <c r="D246" s="6"/>
      <c r="E246" s="6"/>
      <c r="F246" s="6"/>
      <c r="G246" s="6"/>
      <c r="H246" s="6"/>
      <c r="I246" s="9"/>
      <c r="J246" s="9"/>
      <c r="K246" s="9"/>
      <c r="L246" s="20"/>
    </row>
    <row r="247" spans="1:12" ht="19.5" customHeight="1" x14ac:dyDescent="0.35">
      <c r="A247" s="19" t="s">
        <v>0</v>
      </c>
      <c r="B247" s="19">
        <f>SUM(B239:B246)</f>
        <v>157</v>
      </c>
      <c r="C247" s="19"/>
      <c r="D247" s="19"/>
      <c r="E247" s="19"/>
      <c r="F247" s="19"/>
      <c r="G247" s="19">
        <f>SUM(G239:G246)</f>
        <v>21</v>
      </c>
      <c r="H247" s="19">
        <f t="shared" ref="H247:K247" si="34">SUM(H239:H246)</f>
        <v>3</v>
      </c>
      <c r="I247" s="19">
        <f t="shared" si="34"/>
        <v>24</v>
      </c>
      <c r="J247" s="19">
        <f t="shared" si="34"/>
        <v>0</v>
      </c>
      <c r="K247" s="19">
        <f t="shared" si="34"/>
        <v>24</v>
      </c>
      <c r="L247" s="38"/>
    </row>
    <row r="248" spans="1:12" s="4" customFormat="1" ht="12.75" customHeight="1" x14ac:dyDescent="0.4">
      <c r="A248" s="1"/>
      <c r="B248" s="1"/>
      <c r="C248" s="1"/>
      <c r="D248" s="1"/>
      <c r="E248" s="1"/>
      <c r="F248" s="1"/>
      <c r="G248" s="1"/>
      <c r="H248" s="1"/>
      <c r="I248" s="2"/>
      <c r="J248" s="2"/>
      <c r="K248" s="2"/>
      <c r="L248" s="2"/>
    </row>
    <row r="249" spans="1:12" s="4" customFormat="1" ht="12.75" customHeight="1" x14ac:dyDescent="0.4">
      <c r="A249" s="1"/>
      <c r="B249" s="1"/>
      <c r="C249" s="1"/>
      <c r="D249" s="1"/>
      <c r="E249" s="1"/>
      <c r="F249" s="1"/>
      <c r="G249" s="1"/>
      <c r="H249" s="1"/>
      <c r="I249" s="2"/>
      <c r="J249" s="2"/>
      <c r="K249" s="2"/>
      <c r="L249" s="2"/>
    </row>
    <row r="250" spans="1:12" ht="23.25" x14ac:dyDescent="0.35">
      <c r="A250" s="57" t="s">
        <v>11</v>
      </c>
      <c r="B250" s="57"/>
      <c r="C250" s="57"/>
      <c r="D250" s="57"/>
      <c r="E250" s="57"/>
      <c r="F250" s="57"/>
      <c r="G250" s="57"/>
      <c r="H250" s="57"/>
      <c r="I250" s="57"/>
      <c r="J250" s="57"/>
      <c r="K250" s="57"/>
      <c r="L250" s="57"/>
    </row>
    <row r="251" spans="1:12" ht="23.25" customHeight="1" x14ac:dyDescent="0.35">
      <c r="A251" s="8" t="s">
        <v>16</v>
      </c>
      <c r="B251" s="3"/>
      <c r="C251" s="3"/>
      <c r="D251" s="3"/>
      <c r="E251" s="3"/>
      <c r="F251" s="3"/>
      <c r="G251" s="3"/>
      <c r="H251" s="3"/>
      <c r="I251" s="3"/>
      <c r="J251" s="29"/>
      <c r="K251" s="29"/>
      <c r="L251" s="29"/>
    </row>
    <row r="252" spans="1:12" ht="24" customHeight="1" x14ac:dyDescent="0.35">
      <c r="A252" s="49" t="s">
        <v>13</v>
      </c>
      <c r="B252" s="49" t="s">
        <v>1</v>
      </c>
      <c r="C252" s="52" t="s">
        <v>15</v>
      </c>
      <c r="D252" s="53"/>
      <c r="E252" s="53"/>
      <c r="F252" s="53"/>
      <c r="G252" s="53"/>
      <c r="H252" s="53"/>
      <c r="I252" s="53"/>
      <c r="J252" s="54"/>
      <c r="K252" s="55" t="s">
        <v>24</v>
      </c>
      <c r="L252" s="58" t="s">
        <v>25</v>
      </c>
    </row>
    <row r="253" spans="1:12" ht="41.1" customHeight="1" x14ac:dyDescent="0.35">
      <c r="A253" s="50"/>
      <c r="B253" s="49"/>
      <c r="C253" s="33">
        <v>2553</v>
      </c>
      <c r="D253" s="33">
        <v>2554</v>
      </c>
      <c r="E253" s="34">
        <v>2555</v>
      </c>
      <c r="F253" s="34">
        <v>2556</v>
      </c>
      <c r="G253" s="34">
        <v>2557</v>
      </c>
      <c r="H253" s="34">
        <v>2558</v>
      </c>
      <c r="I253" s="34">
        <v>2559</v>
      </c>
      <c r="J253" s="31">
        <v>2560</v>
      </c>
      <c r="K253" s="56"/>
      <c r="L253" s="59"/>
    </row>
    <row r="254" spans="1:12" ht="19.5" customHeight="1" x14ac:dyDescent="0.35">
      <c r="A254" s="5">
        <v>2553</v>
      </c>
      <c r="B254" s="5">
        <v>8</v>
      </c>
      <c r="C254" s="6">
        <v>8</v>
      </c>
      <c r="D254" s="6">
        <v>5</v>
      </c>
      <c r="E254" s="6">
        <v>7</v>
      </c>
      <c r="F254" s="25">
        <f>B254-K254</f>
        <v>4</v>
      </c>
      <c r="G254" s="6">
        <v>0</v>
      </c>
      <c r="H254" s="6">
        <v>0</v>
      </c>
      <c r="I254" s="9">
        <v>0</v>
      </c>
      <c r="J254" s="9">
        <v>0</v>
      </c>
      <c r="K254" s="9">
        <v>4</v>
      </c>
      <c r="L254" s="20">
        <f>F254/B254*100</f>
        <v>50</v>
      </c>
    </row>
    <row r="255" spans="1:12" ht="19.5" customHeight="1" x14ac:dyDescent="0.35">
      <c r="A255" s="5">
        <v>2554</v>
      </c>
      <c r="B255" s="5">
        <v>15</v>
      </c>
      <c r="C255" s="6"/>
      <c r="D255" s="6">
        <v>10</v>
      </c>
      <c r="E255" s="6">
        <v>9</v>
      </c>
      <c r="F255" s="6">
        <v>8</v>
      </c>
      <c r="G255" s="25">
        <f>B255-K255</f>
        <v>10</v>
      </c>
      <c r="H255" s="6">
        <v>0</v>
      </c>
      <c r="I255" s="9">
        <v>0</v>
      </c>
      <c r="J255" s="9">
        <v>0</v>
      </c>
      <c r="K255" s="9">
        <v>5</v>
      </c>
      <c r="L255" s="20">
        <f>G255/B255*100</f>
        <v>66.666666666666657</v>
      </c>
    </row>
    <row r="256" spans="1:12" ht="19.5" customHeight="1" x14ac:dyDescent="0.35">
      <c r="A256" s="5">
        <v>2555</v>
      </c>
      <c r="B256" s="5"/>
      <c r="C256" s="6"/>
      <c r="D256" s="6"/>
      <c r="E256" s="6"/>
      <c r="F256" s="6"/>
      <c r="G256" s="6"/>
      <c r="H256" s="6"/>
      <c r="I256" s="9"/>
      <c r="J256" s="9"/>
      <c r="K256" s="9"/>
      <c r="L256" s="20"/>
    </row>
    <row r="257" spans="1:12" ht="19.5" customHeight="1" x14ac:dyDescent="0.35">
      <c r="A257" s="5">
        <v>2556</v>
      </c>
      <c r="B257" s="5"/>
      <c r="C257" s="6"/>
      <c r="D257" s="6"/>
      <c r="E257" s="6"/>
      <c r="F257" s="6"/>
      <c r="G257" s="6"/>
      <c r="H257" s="6"/>
      <c r="I257" s="9"/>
      <c r="J257" s="9"/>
      <c r="K257" s="9"/>
      <c r="L257" s="20"/>
    </row>
    <row r="258" spans="1:12" ht="19.5" customHeight="1" x14ac:dyDescent="0.35">
      <c r="A258" s="5">
        <v>2557</v>
      </c>
      <c r="B258" s="5"/>
      <c r="C258" s="6"/>
      <c r="D258" s="6"/>
      <c r="E258" s="6"/>
      <c r="F258" s="6"/>
      <c r="G258" s="6"/>
      <c r="H258" s="6"/>
      <c r="I258" s="9"/>
      <c r="J258" s="9"/>
      <c r="K258" s="9"/>
      <c r="L258" s="20"/>
    </row>
    <row r="259" spans="1:12" ht="19.5" customHeight="1" x14ac:dyDescent="0.35">
      <c r="A259" s="5">
        <v>2558</v>
      </c>
      <c r="B259" s="5"/>
      <c r="C259" s="6"/>
      <c r="D259" s="6"/>
      <c r="E259" s="6"/>
      <c r="F259" s="6"/>
      <c r="G259" s="6"/>
      <c r="H259" s="6"/>
      <c r="I259" s="9"/>
      <c r="J259" s="9"/>
      <c r="K259" s="9"/>
      <c r="L259" s="20"/>
    </row>
    <row r="260" spans="1:12" ht="19.5" customHeight="1" x14ac:dyDescent="0.35">
      <c r="A260" s="5">
        <v>2559</v>
      </c>
      <c r="B260" s="5"/>
      <c r="C260" s="6"/>
      <c r="D260" s="6"/>
      <c r="E260" s="6"/>
      <c r="F260" s="6"/>
      <c r="G260" s="6"/>
      <c r="H260" s="6"/>
      <c r="I260" s="9"/>
      <c r="J260" s="9"/>
      <c r="K260" s="9"/>
      <c r="L260" s="20"/>
    </row>
    <row r="261" spans="1:12" ht="19.5" customHeight="1" x14ac:dyDescent="0.35">
      <c r="A261" s="5">
        <v>2560</v>
      </c>
      <c r="B261" s="5"/>
      <c r="C261" s="6"/>
      <c r="D261" s="6"/>
      <c r="E261" s="6"/>
      <c r="F261" s="6"/>
      <c r="G261" s="6"/>
      <c r="H261" s="6"/>
      <c r="I261" s="9"/>
      <c r="J261" s="9"/>
      <c r="K261" s="9"/>
      <c r="L261" s="20"/>
    </row>
    <row r="262" spans="1:12" ht="19.5" customHeight="1" x14ac:dyDescent="0.35">
      <c r="A262" s="7" t="s">
        <v>0</v>
      </c>
      <c r="B262" s="7">
        <f>SUM(B254:B261)</f>
        <v>23</v>
      </c>
      <c r="C262" s="7">
        <f t="shared" ref="C262:K262" si="35">SUM(C254:C261)</f>
        <v>8</v>
      </c>
      <c r="D262" s="7">
        <f t="shared" si="35"/>
        <v>15</v>
      </c>
      <c r="E262" s="7">
        <f t="shared" si="35"/>
        <v>16</v>
      </c>
      <c r="F262" s="7">
        <f t="shared" si="35"/>
        <v>12</v>
      </c>
      <c r="G262" s="7">
        <f t="shared" si="35"/>
        <v>10</v>
      </c>
      <c r="H262" s="7">
        <f t="shared" si="35"/>
        <v>0</v>
      </c>
      <c r="I262" s="7">
        <f t="shared" si="35"/>
        <v>0</v>
      </c>
      <c r="J262" s="7">
        <f t="shared" si="35"/>
        <v>0</v>
      </c>
      <c r="K262" s="7">
        <f t="shared" si="35"/>
        <v>9</v>
      </c>
      <c r="L262" s="39"/>
    </row>
    <row r="263" spans="1:12" s="4" customFormat="1" ht="12.75" customHeight="1" x14ac:dyDescent="0.4">
      <c r="A263" s="1"/>
      <c r="B263" s="1"/>
      <c r="C263" s="1"/>
      <c r="D263" s="1"/>
      <c r="E263" s="1"/>
      <c r="F263" s="1"/>
      <c r="G263" s="1"/>
      <c r="H263" s="1"/>
      <c r="I263" s="2"/>
      <c r="J263" s="2"/>
      <c r="K263" s="2"/>
      <c r="L263" s="2"/>
    </row>
    <row r="264" spans="1:12" ht="23.25" customHeight="1" x14ac:dyDescent="0.35">
      <c r="A264" s="8" t="s">
        <v>17</v>
      </c>
      <c r="B264" s="3"/>
      <c r="C264" s="3"/>
      <c r="D264" s="3"/>
      <c r="E264" s="3"/>
      <c r="F264" s="3"/>
      <c r="G264" s="3"/>
      <c r="H264" s="3"/>
      <c r="I264" s="3"/>
      <c r="J264" s="29"/>
      <c r="K264" s="29"/>
      <c r="L264" s="29"/>
    </row>
    <row r="265" spans="1:12" ht="24" customHeight="1" x14ac:dyDescent="0.35">
      <c r="A265" s="40" t="s">
        <v>13</v>
      </c>
      <c r="B265" s="40" t="s">
        <v>1</v>
      </c>
      <c r="C265" s="42" t="s">
        <v>18</v>
      </c>
      <c r="D265" s="43"/>
      <c r="E265" s="43"/>
      <c r="F265" s="43"/>
      <c r="G265" s="43"/>
      <c r="H265" s="43"/>
      <c r="I265" s="43"/>
      <c r="J265" s="44"/>
      <c r="K265" s="45" t="s">
        <v>19</v>
      </c>
      <c r="L265" s="47" t="s">
        <v>21</v>
      </c>
    </row>
    <row r="266" spans="1:12" ht="41.1" customHeight="1" x14ac:dyDescent="0.35">
      <c r="A266" s="41"/>
      <c r="B266" s="40"/>
      <c r="C266" s="35">
        <v>2553</v>
      </c>
      <c r="D266" s="35">
        <v>2554</v>
      </c>
      <c r="E266" s="36">
        <v>2555</v>
      </c>
      <c r="F266" s="36">
        <v>2556</v>
      </c>
      <c r="G266" s="36">
        <v>2557</v>
      </c>
      <c r="H266" s="36">
        <v>2558</v>
      </c>
      <c r="I266" s="36">
        <v>2559</v>
      </c>
      <c r="J266" s="32">
        <v>2560</v>
      </c>
      <c r="K266" s="46"/>
      <c r="L266" s="48"/>
    </row>
    <row r="267" spans="1:12" ht="19.5" customHeight="1" x14ac:dyDescent="0.35">
      <c r="A267" s="5">
        <v>2553</v>
      </c>
      <c r="B267" s="5">
        <v>8</v>
      </c>
      <c r="C267" s="6"/>
      <c r="D267" s="6"/>
      <c r="E267" s="6"/>
      <c r="F267" s="25">
        <v>2</v>
      </c>
      <c r="G267" s="6">
        <v>2</v>
      </c>
      <c r="H267" s="6">
        <v>0</v>
      </c>
      <c r="I267" s="9">
        <v>0</v>
      </c>
      <c r="J267" s="9">
        <v>0</v>
      </c>
      <c r="K267" s="9">
        <v>2</v>
      </c>
      <c r="L267" s="20">
        <f>K267*100/B267</f>
        <v>25</v>
      </c>
    </row>
    <row r="268" spans="1:12" ht="19.5" customHeight="1" x14ac:dyDescent="0.35">
      <c r="A268" s="5">
        <v>2554</v>
      </c>
      <c r="B268" s="5">
        <v>15</v>
      </c>
      <c r="C268" s="6"/>
      <c r="D268" s="6"/>
      <c r="E268" s="6"/>
      <c r="F268" s="25">
        <v>2</v>
      </c>
      <c r="G268" s="25">
        <v>3</v>
      </c>
      <c r="H268" s="6">
        <v>2</v>
      </c>
      <c r="I268" s="9">
        <v>2</v>
      </c>
      <c r="J268" s="9">
        <v>0</v>
      </c>
      <c r="K268" s="9">
        <v>5</v>
      </c>
      <c r="L268" s="20">
        <f t="shared" ref="L268" si="36">K268*100/B268</f>
        <v>33.333333333333336</v>
      </c>
    </row>
    <row r="269" spans="1:12" ht="19.5" customHeight="1" x14ac:dyDescent="0.35">
      <c r="A269" s="5">
        <v>2555</v>
      </c>
      <c r="B269" s="5"/>
      <c r="C269" s="6"/>
      <c r="D269" s="6"/>
      <c r="E269" s="6"/>
      <c r="F269" s="6"/>
      <c r="G269" s="6"/>
      <c r="H269" s="6"/>
      <c r="I269" s="9"/>
      <c r="J269" s="9"/>
      <c r="K269" s="9"/>
      <c r="L269" s="20"/>
    </row>
    <row r="270" spans="1:12" ht="19.5" customHeight="1" x14ac:dyDescent="0.35">
      <c r="A270" s="5">
        <v>2556</v>
      </c>
      <c r="B270" s="5"/>
      <c r="C270" s="6"/>
      <c r="D270" s="6"/>
      <c r="E270" s="6"/>
      <c r="F270" s="6"/>
      <c r="G270" s="6"/>
      <c r="H270" s="6"/>
      <c r="I270" s="9"/>
      <c r="J270" s="9"/>
      <c r="K270" s="9"/>
      <c r="L270" s="20"/>
    </row>
    <row r="271" spans="1:12" ht="19.5" customHeight="1" x14ac:dyDescent="0.35">
      <c r="A271" s="5">
        <v>2557</v>
      </c>
      <c r="B271" s="5"/>
      <c r="C271" s="6"/>
      <c r="D271" s="6"/>
      <c r="E271" s="6"/>
      <c r="F271" s="6"/>
      <c r="G271" s="6"/>
      <c r="H271" s="6"/>
      <c r="I271" s="9"/>
      <c r="J271" s="9"/>
      <c r="K271" s="9"/>
      <c r="L271" s="20"/>
    </row>
    <row r="272" spans="1:12" ht="19.5" customHeight="1" x14ac:dyDescent="0.35">
      <c r="A272" s="5">
        <v>2558</v>
      </c>
      <c r="B272" s="5"/>
      <c r="C272" s="6"/>
      <c r="D272" s="6"/>
      <c r="E272" s="6"/>
      <c r="F272" s="6"/>
      <c r="G272" s="6"/>
      <c r="H272" s="6"/>
      <c r="I272" s="9"/>
      <c r="J272" s="9"/>
      <c r="K272" s="9"/>
      <c r="L272" s="20"/>
    </row>
    <row r="273" spans="1:12" ht="19.5" customHeight="1" x14ac:dyDescent="0.35">
      <c r="A273" s="5">
        <v>2559</v>
      </c>
      <c r="B273" s="5"/>
      <c r="C273" s="6"/>
      <c r="D273" s="6"/>
      <c r="E273" s="6"/>
      <c r="F273" s="6"/>
      <c r="G273" s="6"/>
      <c r="H273" s="6"/>
      <c r="I273" s="9"/>
      <c r="J273" s="9"/>
      <c r="K273" s="9"/>
      <c r="L273" s="20"/>
    </row>
    <row r="274" spans="1:12" ht="19.5" customHeight="1" x14ac:dyDescent="0.35">
      <c r="A274" s="5">
        <v>2560</v>
      </c>
      <c r="B274" s="5"/>
      <c r="C274" s="6"/>
      <c r="D274" s="6"/>
      <c r="E274" s="6"/>
      <c r="F274" s="6"/>
      <c r="G274" s="6"/>
      <c r="H274" s="6"/>
      <c r="I274" s="9"/>
      <c r="J274" s="9"/>
      <c r="K274" s="9"/>
      <c r="L274" s="20"/>
    </row>
    <row r="275" spans="1:12" ht="19.5" customHeight="1" x14ac:dyDescent="0.35">
      <c r="A275" s="19" t="s">
        <v>0</v>
      </c>
      <c r="B275" s="19">
        <f>SUM(B267:B274)</f>
        <v>23</v>
      </c>
      <c r="C275" s="19"/>
      <c r="D275" s="19"/>
      <c r="E275" s="19"/>
      <c r="F275" s="19">
        <f>SUM(F267:F274)</f>
        <v>4</v>
      </c>
      <c r="G275" s="19">
        <f t="shared" ref="G275:K275" si="37">SUM(G267:G274)</f>
        <v>5</v>
      </c>
      <c r="H275" s="19">
        <f t="shared" si="37"/>
        <v>2</v>
      </c>
      <c r="I275" s="19">
        <f t="shared" si="37"/>
        <v>2</v>
      </c>
      <c r="J275" s="19">
        <f t="shared" si="37"/>
        <v>0</v>
      </c>
      <c r="K275" s="19">
        <f t="shared" si="37"/>
        <v>7</v>
      </c>
      <c r="L275" s="38"/>
    </row>
    <row r="276" spans="1:12" ht="21" customHeight="1" x14ac:dyDescent="0.35">
      <c r="L276" s="21"/>
    </row>
    <row r="277" spans="1:12" ht="23.25" x14ac:dyDescent="0.35">
      <c r="A277" s="57" t="s">
        <v>26</v>
      </c>
      <c r="B277" s="57"/>
      <c r="C277" s="57"/>
      <c r="D277" s="57"/>
      <c r="E277" s="57"/>
      <c r="F277" s="57"/>
      <c r="G277" s="57"/>
      <c r="H277" s="57"/>
      <c r="I277" s="57"/>
      <c r="J277" s="57"/>
      <c r="K277" s="57"/>
      <c r="L277" s="57"/>
    </row>
    <row r="278" spans="1:12" ht="23.25" customHeight="1" x14ac:dyDescent="0.35">
      <c r="A278" s="8" t="s">
        <v>16</v>
      </c>
      <c r="B278" s="3"/>
      <c r="C278" s="3"/>
      <c r="D278" s="3"/>
      <c r="E278" s="3"/>
      <c r="F278" s="3"/>
      <c r="G278" s="3"/>
      <c r="H278" s="3"/>
      <c r="I278" s="3"/>
      <c r="J278" s="30"/>
      <c r="K278" s="30"/>
      <c r="L278" s="30"/>
    </row>
    <row r="279" spans="1:12" ht="24" customHeight="1" x14ac:dyDescent="0.35">
      <c r="A279" s="49" t="s">
        <v>13</v>
      </c>
      <c r="B279" s="49" t="s">
        <v>1</v>
      </c>
      <c r="C279" s="52" t="s">
        <v>15</v>
      </c>
      <c r="D279" s="53"/>
      <c r="E279" s="53"/>
      <c r="F279" s="53"/>
      <c r="G279" s="53"/>
      <c r="H279" s="53"/>
      <c r="I279" s="53"/>
      <c r="J279" s="54"/>
      <c r="K279" s="55" t="s">
        <v>24</v>
      </c>
      <c r="L279" s="58" t="s">
        <v>25</v>
      </c>
    </row>
    <row r="280" spans="1:12" ht="41.1" customHeight="1" x14ac:dyDescent="0.35">
      <c r="A280" s="50"/>
      <c r="B280" s="49"/>
      <c r="C280" s="33">
        <v>2553</v>
      </c>
      <c r="D280" s="33">
        <v>2554</v>
      </c>
      <c r="E280" s="34">
        <v>2555</v>
      </c>
      <c r="F280" s="34">
        <v>2556</v>
      </c>
      <c r="G280" s="34">
        <v>2557</v>
      </c>
      <c r="H280" s="34">
        <v>2558</v>
      </c>
      <c r="I280" s="34">
        <v>2559</v>
      </c>
      <c r="J280" s="31">
        <v>2560</v>
      </c>
      <c r="K280" s="56"/>
      <c r="L280" s="59"/>
    </row>
    <row r="281" spans="1:12" ht="19.5" customHeight="1" x14ac:dyDescent="0.35">
      <c r="A281" s="5">
        <v>2553</v>
      </c>
      <c r="B281" s="5"/>
      <c r="C281" s="6"/>
      <c r="D281" s="6"/>
      <c r="E281" s="6"/>
      <c r="F281" s="6"/>
      <c r="G281" s="6"/>
      <c r="H281" s="6"/>
      <c r="I281" s="9"/>
      <c r="J281" s="9"/>
      <c r="K281" s="9"/>
      <c r="L281" s="20"/>
    </row>
    <row r="282" spans="1:12" ht="19.5" customHeight="1" x14ac:dyDescent="0.35">
      <c r="A282" s="5">
        <v>2554</v>
      </c>
      <c r="B282" s="5"/>
      <c r="C282" s="6"/>
      <c r="D282" s="6"/>
      <c r="E282" s="6"/>
      <c r="F282" s="6"/>
      <c r="G282" s="6"/>
      <c r="H282" s="6"/>
      <c r="I282" s="9"/>
      <c r="J282" s="9"/>
      <c r="K282" s="9"/>
      <c r="L282" s="20"/>
    </row>
    <row r="283" spans="1:12" ht="19.5" customHeight="1" x14ac:dyDescent="0.35">
      <c r="A283" s="5">
        <v>2555</v>
      </c>
      <c r="B283" s="5"/>
      <c r="C283" s="6"/>
      <c r="D283" s="6"/>
      <c r="E283" s="6"/>
      <c r="F283" s="6"/>
      <c r="G283" s="6"/>
      <c r="H283" s="6"/>
      <c r="I283" s="9"/>
      <c r="J283" s="9"/>
      <c r="K283" s="9"/>
      <c r="L283" s="20"/>
    </row>
    <row r="284" spans="1:12" ht="19.5" customHeight="1" x14ac:dyDescent="0.35">
      <c r="A284" s="5">
        <v>2556</v>
      </c>
      <c r="B284" s="5"/>
      <c r="C284" s="6"/>
      <c r="D284" s="6"/>
      <c r="E284" s="6"/>
      <c r="F284" s="6"/>
      <c r="G284" s="6"/>
      <c r="H284" s="6"/>
      <c r="I284" s="9"/>
      <c r="J284" s="9"/>
      <c r="K284" s="9"/>
      <c r="L284" s="20"/>
    </row>
    <row r="285" spans="1:12" ht="19.5" customHeight="1" x14ac:dyDescent="0.35">
      <c r="A285" s="5">
        <v>2557</v>
      </c>
      <c r="B285" s="5"/>
      <c r="C285" s="6"/>
      <c r="D285" s="6"/>
      <c r="E285" s="6"/>
      <c r="F285" s="6"/>
      <c r="G285" s="6"/>
      <c r="H285" s="6"/>
      <c r="I285" s="9"/>
      <c r="J285" s="9"/>
      <c r="K285" s="9"/>
      <c r="L285" s="20"/>
    </row>
    <row r="286" spans="1:12" ht="19.5" customHeight="1" x14ac:dyDescent="0.35">
      <c r="A286" s="5">
        <v>2558</v>
      </c>
      <c r="B286" s="5"/>
      <c r="C286" s="6"/>
      <c r="D286" s="6"/>
      <c r="E286" s="6"/>
      <c r="F286" s="6"/>
      <c r="G286" s="6"/>
      <c r="H286" s="6"/>
      <c r="I286" s="9"/>
      <c r="J286" s="9"/>
      <c r="K286" s="9"/>
      <c r="L286" s="20"/>
    </row>
    <row r="287" spans="1:12" ht="19.5" customHeight="1" x14ac:dyDescent="0.35">
      <c r="A287" s="5">
        <v>2559</v>
      </c>
      <c r="B287" s="5"/>
      <c r="C287" s="6"/>
      <c r="D287" s="6"/>
      <c r="E287" s="6"/>
      <c r="F287" s="6"/>
      <c r="G287" s="6"/>
      <c r="H287" s="6"/>
      <c r="I287" s="9"/>
      <c r="J287" s="9"/>
      <c r="K287" s="9"/>
      <c r="L287" s="20"/>
    </row>
    <row r="288" spans="1:12" ht="19.5" customHeight="1" x14ac:dyDescent="0.35">
      <c r="A288" s="5">
        <v>2560</v>
      </c>
      <c r="B288" s="5">
        <f>11+16+8</f>
        <v>35</v>
      </c>
      <c r="C288" s="6"/>
      <c r="D288" s="6"/>
      <c r="E288" s="6"/>
      <c r="F288" s="6"/>
      <c r="G288" s="6"/>
      <c r="H288" s="6"/>
      <c r="I288" s="9"/>
      <c r="J288" s="26">
        <f>9+16+8</f>
        <v>33</v>
      </c>
      <c r="K288" s="9">
        <v>2</v>
      </c>
      <c r="L288" s="20">
        <f>J288*100/B288</f>
        <v>94.285714285714292</v>
      </c>
    </row>
    <row r="289" spans="1:12" ht="19.5" customHeight="1" x14ac:dyDescent="0.35">
      <c r="A289" s="7" t="s">
        <v>0</v>
      </c>
      <c r="B289" s="7">
        <v>35</v>
      </c>
      <c r="C289" s="7"/>
      <c r="D289" s="7"/>
      <c r="E289" s="7"/>
      <c r="F289" s="7"/>
      <c r="G289" s="7"/>
      <c r="H289" s="7"/>
      <c r="I289" s="7"/>
      <c r="J289" s="7">
        <v>33</v>
      </c>
      <c r="K289" s="7">
        <v>2</v>
      </c>
      <c r="L289" s="39"/>
    </row>
    <row r="290" spans="1:12" s="4" customFormat="1" ht="12.75" customHeight="1" x14ac:dyDescent="0.4">
      <c r="A290" s="1"/>
      <c r="B290" s="1"/>
      <c r="C290" s="1"/>
      <c r="D290" s="1"/>
      <c r="E290" s="1"/>
      <c r="F290" s="1"/>
      <c r="G290" s="1"/>
      <c r="H290" s="1"/>
      <c r="I290" s="2"/>
      <c r="J290" s="2"/>
      <c r="K290" s="2"/>
      <c r="L290" s="2"/>
    </row>
    <row r="291" spans="1:12" ht="23.25" customHeight="1" x14ac:dyDescent="0.35">
      <c r="A291" s="8" t="s">
        <v>17</v>
      </c>
      <c r="B291" s="3"/>
      <c r="C291" s="3"/>
      <c r="D291" s="3"/>
      <c r="E291" s="3"/>
      <c r="F291" s="3"/>
      <c r="G291" s="3"/>
      <c r="H291" s="3"/>
      <c r="I291" s="3"/>
      <c r="J291" s="30"/>
      <c r="K291" s="30"/>
      <c r="L291" s="30"/>
    </row>
    <row r="292" spans="1:12" ht="24" customHeight="1" x14ac:dyDescent="0.35">
      <c r="A292" s="40" t="s">
        <v>13</v>
      </c>
      <c r="B292" s="40" t="s">
        <v>1</v>
      </c>
      <c r="C292" s="42" t="s">
        <v>18</v>
      </c>
      <c r="D292" s="43"/>
      <c r="E292" s="43"/>
      <c r="F292" s="43"/>
      <c r="G292" s="43"/>
      <c r="H292" s="43"/>
      <c r="I292" s="43"/>
      <c r="J292" s="44"/>
      <c r="K292" s="45" t="s">
        <v>19</v>
      </c>
      <c r="L292" s="47" t="s">
        <v>21</v>
      </c>
    </row>
    <row r="293" spans="1:12" ht="41.1" customHeight="1" x14ac:dyDescent="0.35">
      <c r="A293" s="41"/>
      <c r="B293" s="40"/>
      <c r="C293" s="35">
        <v>2553</v>
      </c>
      <c r="D293" s="35">
        <v>2554</v>
      </c>
      <c r="E293" s="36">
        <v>2555</v>
      </c>
      <c r="F293" s="36">
        <v>2556</v>
      </c>
      <c r="G293" s="36">
        <v>2557</v>
      </c>
      <c r="H293" s="36">
        <v>2558</v>
      </c>
      <c r="I293" s="36">
        <v>2559</v>
      </c>
      <c r="J293" s="32">
        <v>2560</v>
      </c>
      <c r="K293" s="46"/>
      <c r="L293" s="48"/>
    </row>
    <row r="294" spans="1:12" ht="19.5" customHeight="1" x14ac:dyDescent="0.35">
      <c r="A294" s="5">
        <v>2553</v>
      </c>
      <c r="B294" s="5"/>
      <c r="C294" s="6"/>
      <c r="D294" s="6"/>
      <c r="E294" s="6"/>
      <c r="F294" s="6"/>
      <c r="G294" s="6"/>
      <c r="H294" s="6"/>
      <c r="I294" s="9"/>
      <c r="J294" s="9"/>
      <c r="K294" s="9"/>
      <c r="L294" s="20"/>
    </row>
    <row r="295" spans="1:12" ht="19.5" customHeight="1" x14ac:dyDescent="0.35">
      <c r="A295" s="5">
        <v>2554</v>
      </c>
      <c r="B295" s="5"/>
      <c r="C295" s="6"/>
      <c r="D295" s="6"/>
      <c r="E295" s="6"/>
      <c r="F295" s="6"/>
      <c r="G295" s="6"/>
      <c r="H295" s="6"/>
      <c r="I295" s="9"/>
      <c r="J295" s="9"/>
      <c r="K295" s="9"/>
      <c r="L295" s="20"/>
    </row>
    <row r="296" spans="1:12" ht="19.5" customHeight="1" x14ac:dyDescent="0.35">
      <c r="A296" s="5">
        <v>2555</v>
      </c>
      <c r="B296" s="5"/>
      <c r="C296" s="6"/>
      <c r="D296" s="6"/>
      <c r="E296" s="6"/>
      <c r="F296" s="6"/>
      <c r="G296" s="6"/>
      <c r="H296" s="6"/>
      <c r="I296" s="9"/>
      <c r="J296" s="9"/>
      <c r="K296" s="9"/>
      <c r="L296" s="20"/>
    </row>
    <row r="297" spans="1:12" ht="19.5" customHeight="1" x14ac:dyDescent="0.35">
      <c r="A297" s="5">
        <v>2556</v>
      </c>
      <c r="B297" s="5"/>
      <c r="C297" s="6"/>
      <c r="D297" s="6"/>
      <c r="E297" s="6"/>
      <c r="F297" s="6"/>
      <c r="G297" s="6"/>
      <c r="H297" s="6"/>
      <c r="I297" s="9"/>
      <c r="J297" s="9"/>
      <c r="K297" s="9"/>
      <c r="L297" s="20"/>
    </row>
    <row r="298" spans="1:12" ht="19.5" customHeight="1" x14ac:dyDescent="0.35">
      <c r="A298" s="5">
        <v>2557</v>
      </c>
      <c r="B298" s="5"/>
      <c r="C298" s="6"/>
      <c r="D298" s="6"/>
      <c r="E298" s="6"/>
      <c r="F298" s="6"/>
      <c r="G298" s="6"/>
      <c r="H298" s="6"/>
      <c r="I298" s="9"/>
      <c r="J298" s="9"/>
      <c r="K298" s="9"/>
      <c r="L298" s="20"/>
    </row>
    <row r="299" spans="1:12" ht="19.5" customHeight="1" x14ac:dyDescent="0.35">
      <c r="A299" s="5">
        <v>2558</v>
      </c>
      <c r="B299" s="5"/>
      <c r="C299" s="6"/>
      <c r="D299" s="6"/>
      <c r="E299" s="6"/>
      <c r="F299" s="6"/>
      <c r="G299" s="6"/>
      <c r="H299" s="6"/>
      <c r="I299" s="9"/>
      <c r="J299" s="9"/>
      <c r="K299" s="9"/>
      <c r="L299" s="20"/>
    </row>
    <row r="300" spans="1:12" ht="19.5" customHeight="1" x14ac:dyDescent="0.35">
      <c r="A300" s="5">
        <v>2559</v>
      </c>
      <c r="B300" s="5"/>
      <c r="C300" s="6"/>
      <c r="D300" s="6"/>
      <c r="E300" s="6"/>
      <c r="F300" s="6"/>
      <c r="G300" s="6"/>
      <c r="H300" s="6"/>
      <c r="I300" s="9"/>
      <c r="J300" s="9"/>
      <c r="K300" s="9"/>
      <c r="L300" s="20"/>
    </row>
    <row r="301" spans="1:12" ht="19.5" customHeight="1" x14ac:dyDescent="0.35">
      <c r="A301" s="5">
        <v>2560</v>
      </c>
      <c r="B301" s="5">
        <v>35</v>
      </c>
      <c r="C301" s="6"/>
      <c r="D301" s="6"/>
      <c r="E301" s="6"/>
      <c r="F301" s="6"/>
      <c r="G301" s="6"/>
      <c r="H301" s="6"/>
      <c r="I301" s="9"/>
      <c r="J301" s="9">
        <v>0</v>
      </c>
      <c r="K301" s="9"/>
      <c r="L301" s="20">
        <v>0</v>
      </c>
    </row>
    <row r="302" spans="1:12" ht="19.5" customHeight="1" x14ac:dyDescent="0.35">
      <c r="A302" s="19" t="s">
        <v>0</v>
      </c>
      <c r="B302" s="19">
        <v>35</v>
      </c>
      <c r="C302" s="19"/>
      <c r="D302" s="19"/>
      <c r="E302" s="19"/>
      <c r="F302" s="19"/>
      <c r="G302" s="19"/>
      <c r="H302" s="19"/>
      <c r="I302" s="19"/>
      <c r="J302" s="19">
        <v>0</v>
      </c>
      <c r="K302" s="19"/>
      <c r="L302" s="38"/>
    </row>
    <row r="303" spans="1:12" ht="21" customHeight="1" x14ac:dyDescent="0.35">
      <c r="L303" s="21"/>
    </row>
    <row r="304" spans="1:12" ht="23.25" x14ac:dyDescent="0.35">
      <c r="A304" s="57" t="s">
        <v>28</v>
      </c>
      <c r="B304" s="57"/>
      <c r="C304" s="57"/>
      <c r="D304" s="57"/>
      <c r="E304" s="57"/>
      <c r="F304" s="57"/>
      <c r="G304" s="57"/>
      <c r="H304" s="57"/>
      <c r="I304" s="57"/>
      <c r="J304" s="57"/>
      <c r="K304" s="57"/>
      <c r="L304" s="57"/>
    </row>
    <row r="305" spans="1:12" ht="23.25" customHeight="1" x14ac:dyDescent="0.35">
      <c r="A305" s="8" t="s">
        <v>16</v>
      </c>
      <c r="B305" s="3"/>
      <c r="C305" s="3"/>
      <c r="D305" s="3"/>
      <c r="E305" s="3"/>
      <c r="F305" s="3"/>
      <c r="G305" s="3"/>
      <c r="H305" s="3"/>
      <c r="I305" s="3"/>
      <c r="J305" s="30"/>
      <c r="K305" s="30"/>
      <c r="L305" s="30"/>
    </row>
    <row r="306" spans="1:12" ht="24" customHeight="1" x14ac:dyDescent="0.35">
      <c r="A306" s="49" t="s">
        <v>13</v>
      </c>
      <c r="B306" s="49" t="s">
        <v>1</v>
      </c>
      <c r="C306" s="52" t="s">
        <v>15</v>
      </c>
      <c r="D306" s="53"/>
      <c r="E306" s="53"/>
      <c r="F306" s="53"/>
      <c r="G306" s="53"/>
      <c r="H306" s="53"/>
      <c r="I306" s="53"/>
      <c r="J306" s="54"/>
      <c r="K306" s="55" t="s">
        <v>24</v>
      </c>
      <c r="L306" s="58" t="s">
        <v>25</v>
      </c>
    </row>
    <row r="307" spans="1:12" ht="41.1" customHeight="1" x14ac:dyDescent="0.35">
      <c r="A307" s="50"/>
      <c r="B307" s="49"/>
      <c r="C307" s="33">
        <v>2553</v>
      </c>
      <c r="D307" s="33">
        <v>2554</v>
      </c>
      <c r="E307" s="34">
        <v>2555</v>
      </c>
      <c r="F307" s="34">
        <v>2556</v>
      </c>
      <c r="G307" s="34">
        <v>2557</v>
      </c>
      <c r="H307" s="34">
        <v>2558</v>
      </c>
      <c r="I307" s="34">
        <v>2559</v>
      </c>
      <c r="J307" s="31">
        <v>2560</v>
      </c>
      <c r="K307" s="56"/>
      <c r="L307" s="59"/>
    </row>
    <row r="308" spans="1:12" ht="19.5" customHeight="1" x14ac:dyDescent="0.35">
      <c r="A308" s="5">
        <v>2553</v>
      </c>
      <c r="B308" s="5"/>
      <c r="C308" s="6"/>
      <c r="D308" s="6"/>
      <c r="E308" s="6"/>
      <c r="F308" s="6"/>
      <c r="G308" s="6"/>
      <c r="H308" s="6"/>
      <c r="I308" s="9"/>
      <c r="J308" s="9"/>
      <c r="K308" s="9"/>
      <c r="L308" s="20"/>
    </row>
    <row r="309" spans="1:12" ht="19.5" customHeight="1" x14ac:dyDescent="0.35">
      <c r="A309" s="5">
        <v>2554</v>
      </c>
      <c r="B309" s="5"/>
      <c r="C309" s="6"/>
      <c r="D309" s="6"/>
      <c r="E309" s="6"/>
      <c r="F309" s="6"/>
      <c r="G309" s="6"/>
      <c r="H309" s="6"/>
      <c r="I309" s="9"/>
      <c r="J309" s="9"/>
      <c r="K309" s="9"/>
      <c r="L309" s="20"/>
    </row>
    <row r="310" spans="1:12" ht="19.5" customHeight="1" x14ac:dyDescent="0.35">
      <c r="A310" s="5">
        <v>2555</v>
      </c>
      <c r="B310" s="5"/>
      <c r="C310" s="6"/>
      <c r="D310" s="6"/>
      <c r="E310" s="6"/>
      <c r="F310" s="6"/>
      <c r="G310" s="6"/>
      <c r="H310" s="6"/>
      <c r="I310" s="9"/>
      <c r="J310" s="9"/>
      <c r="K310" s="9"/>
      <c r="L310" s="20"/>
    </row>
    <row r="311" spans="1:12" ht="19.5" customHeight="1" x14ac:dyDescent="0.35">
      <c r="A311" s="5">
        <v>2556</v>
      </c>
      <c r="B311" s="5"/>
      <c r="C311" s="6"/>
      <c r="D311" s="6"/>
      <c r="E311" s="6"/>
      <c r="F311" s="6"/>
      <c r="G311" s="6"/>
      <c r="H311" s="6"/>
      <c r="I311" s="9"/>
      <c r="J311" s="9"/>
      <c r="K311" s="9"/>
      <c r="L311" s="20"/>
    </row>
    <row r="312" spans="1:12" ht="19.5" customHeight="1" x14ac:dyDescent="0.35">
      <c r="A312" s="5">
        <v>2557</v>
      </c>
      <c r="B312" s="5"/>
      <c r="C312" s="6"/>
      <c r="D312" s="6"/>
      <c r="E312" s="6"/>
      <c r="F312" s="6"/>
      <c r="G312" s="6"/>
      <c r="H312" s="6"/>
      <c r="I312" s="9"/>
      <c r="J312" s="9"/>
      <c r="K312" s="9"/>
      <c r="L312" s="20"/>
    </row>
    <row r="313" spans="1:12" ht="19.5" customHeight="1" x14ac:dyDescent="0.35">
      <c r="A313" s="5">
        <v>2558</v>
      </c>
      <c r="B313" s="5"/>
      <c r="C313" s="6"/>
      <c r="D313" s="6"/>
      <c r="E313" s="6"/>
      <c r="F313" s="6"/>
      <c r="G313" s="6"/>
      <c r="H313" s="6"/>
      <c r="I313" s="9"/>
      <c r="J313" s="9"/>
      <c r="K313" s="9"/>
      <c r="L313" s="20"/>
    </row>
    <row r="314" spans="1:12" ht="19.5" customHeight="1" x14ac:dyDescent="0.35">
      <c r="A314" s="5">
        <v>2559</v>
      </c>
      <c r="B314" s="5"/>
      <c r="C314" s="6"/>
      <c r="D314" s="6"/>
      <c r="E314" s="6"/>
      <c r="F314" s="6"/>
      <c r="G314" s="6"/>
      <c r="H314" s="6"/>
      <c r="I314" s="9"/>
      <c r="J314" s="9"/>
      <c r="K314" s="9"/>
      <c r="L314" s="20"/>
    </row>
    <row r="315" spans="1:12" ht="19.5" customHeight="1" x14ac:dyDescent="0.35">
      <c r="A315" s="5">
        <v>2560</v>
      </c>
      <c r="B315" s="5">
        <f>21+22</f>
        <v>43</v>
      </c>
      <c r="C315" s="6"/>
      <c r="D315" s="6"/>
      <c r="E315" s="6"/>
      <c r="F315" s="6"/>
      <c r="G315" s="6"/>
      <c r="H315" s="6"/>
      <c r="I315" s="9"/>
      <c r="J315" s="26">
        <v>43</v>
      </c>
      <c r="K315" s="9">
        <v>0</v>
      </c>
      <c r="L315" s="20">
        <f>J315*100/B315</f>
        <v>100</v>
      </c>
    </row>
    <row r="316" spans="1:12" ht="19.5" customHeight="1" x14ac:dyDescent="0.35">
      <c r="A316" s="7" t="s">
        <v>0</v>
      </c>
      <c r="B316" s="7">
        <v>43</v>
      </c>
      <c r="C316" s="7"/>
      <c r="D316" s="7"/>
      <c r="E316" s="7"/>
      <c r="F316" s="7"/>
      <c r="G316" s="7"/>
      <c r="H316" s="7"/>
      <c r="I316" s="7"/>
      <c r="J316" s="7">
        <v>43</v>
      </c>
      <c r="K316" s="7">
        <f t="shared" ref="K316" si="38">SUM(K308:K314)</f>
        <v>0</v>
      </c>
      <c r="L316" s="39"/>
    </row>
    <row r="317" spans="1:12" s="4" customFormat="1" ht="12.75" customHeight="1" x14ac:dyDescent="0.4">
      <c r="A317" s="1"/>
      <c r="B317" s="1"/>
      <c r="C317" s="1"/>
      <c r="D317" s="1"/>
      <c r="E317" s="1"/>
      <c r="F317" s="1"/>
      <c r="G317" s="1"/>
      <c r="H317" s="1"/>
      <c r="I317" s="2"/>
      <c r="J317" s="2"/>
      <c r="K317" s="2"/>
      <c r="L317" s="2"/>
    </row>
    <row r="318" spans="1:12" ht="23.25" customHeight="1" x14ac:dyDescent="0.35">
      <c r="A318" s="8" t="s">
        <v>17</v>
      </c>
      <c r="B318" s="3"/>
      <c r="C318" s="3"/>
      <c r="D318" s="3"/>
      <c r="E318" s="3"/>
      <c r="F318" s="3"/>
      <c r="G318" s="3"/>
      <c r="H318" s="3"/>
      <c r="I318" s="3"/>
      <c r="J318" s="30"/>
      <c r="K318" s="30"/>
      <c r="L318" s="30"/>
    </row>
    <row r="319" spans="1:12" ht="24" customHeight="1" x14ac:dyDescent="0.35">
      <c r="A319" s="40" t="s">
        <v>13</v>
      </c>
      <c r="B319" s="40" t="s">
        <v>1</v>
      </c>
      <c r="C319" s="42" t="s">
        <v>18</v>
      </c>
      <c r="D319" s="43"/>
      <c r="E319" s="43"/>
      <c r="F319" s="43"/>
      <c r="G319" s="43"/>
      <c r="H319" s="43"/>
      <c r="I319" s="43"/>
      <c r="J319" s="44"/>
      <c r="K319" s="45" t="s">
        <v>19</v>
      </c>
      <c r="L319" s="47" t="s">
        <v>21</v>
      </c>
    </row>
    <row r="320" spans="1:12" ht="41.1" customHeight="1" x14ac:dyDescent="0.35">
      <c r="A320" s="41"/>
      <c r="B320" s="40"/>
      <c r="C320" s="35">
        <v>2553</v>
      </c>
      <c r="D320" s="35">
        <v>2554</v>
      </c>
      <c r="E320" s="36">
        <v>2555</v>
      </c>
      <c r="F320" s="36">
        <v>2556</v>
      </c>
      <c r="G320" s="36">
        <v>2557</v>
      </c>
      <c r="H320" s="36">
        <v>2558</v>
      </c>
      <c r="I320" s="36">
        <v>2559</v>
      </c>
      <c r="J320" s="32">
        <v>2560</v>
      </c>
      <c r="K320" s="46"/>
      <c r="L320" s="48"/>
    </row>
    <row r="321" spans="1:12" ht="19.5" customHeight="1" x14ac:dyDescent="0.35">
      <c r="A321" s="5">
        <v>2553</v>
      </c>
      <c r="B321" s="5"/>
      <c r="C321" s="6"/>
      <c r="D321" s="6"/>
      <c r="E321" s="6"/>
      <c r="F321" s="6"/>
      <c r="G321" s="6"/>
      <c r="H321" s="6"/>
      <c r="I321" s="37"/>
      <c r="J321" s="9"/>
      <c r="K321" s="9"/>
      <c r="L321" s="20"/>
    </row>
    <row r="322" spans="1:12" ht="19.5" customHeight="1" x14ac:dyDescent="0.35">
      <c r="A322" s="5">
        <v>2554</v>
      </c>
      <c r="B322" s="5"/>
      <c r="C322" s="6"/>
      <c r="D322" s="6"/>
      <c r="E322" s="6"/>
      <c r="F322" s="6"/>
      <c r="G322" s="6"/>
      <c r="H322" s="6"/>
      <c r="I322" s="37"/>
      <c r="J322" s="9"/>
      <c r="K322" s="9"/>
      <c r="L322" s="20"/>
    </row>
    <row r="323" spans="1:12" ht="19.5" customHeight="1" x14ac:dyDescent="0.35">
      <c r="A323" s="5">
        <v>2555</v>
      </c>
      <c r="B323" s="5"/>
      <c r="C323" s="6"/>
      <c r="D323" s="6"/>
      <c r="E323" s="6"/>
      <c r="F323" s="6"/>
      <c r="G323" s="6"/>
      <c r="H323" s="6"/>
      <c r="I323" s="37"/>
      <c r="J323" s="9"/>
      <c r="K323" s="9"/>
      <c r="L323" s="20"/>
    </row>
    <row r="324" spans="1:12" ht="19.5" customHeight="1" x14ac:dyDescent="0.35">
      <c r="A324" s="5">
        <v>2556</v>
      </c>
      <c r="B324" s="5"/>
      <c r="C324" s="6"/>
      <c r="D324" s="6"/>
      <c r="E324" s="6"/>
      <c r="F324" s="6"/>
      <c r="G324" s="6"/>
      <c r="H324" s="6"/>
      <c r="I324" s="9"/>
      <c r="J324" s="9"/>
      <c r="K324" s="9"/>
      <c r="L324" s="20"/>
    </row>
    <row r="325" spans="1:12" ht="19.5" customHeight="1" x14ac:dyDescent="0.35">
      <c r="A325" s="5">
        <v>2557</v>
      </c>
      <c r="B325" s="5"/>
      <c r="C325" s="6"/>
      <c r="D325" s="6"/>
      <c r="E325" s="6"/>
      <c r="F325" s="6"/>
      <c r="G325" s="6"/>
      <c r="H325" s="6"/>
      <c r="I325" s="9"/>
      <c r="J325" s="9"/>
      <c r="K325" s="9"/>
      <c r="L325" s="20"/>
    </row>
    <row r="326" spans="1:12" ht="19.5" customHeight="1" x14ac:dyDescent="0.35">
      <c r="A326" s="5">
        <v>2558</v>
      </c>
      <c r="B326" s="5"/>
      <c r="C326" s="6"/>
      <c r="D326" s="6"/>
      <c r="E326" s="6"/>
      <c r="F326" s="6"/>
      <c r="G326" s="6"/>
      <c r="H326" s="6"/>
      <c r="I326" s="9"/>
      <c r="J326" s="9"/>
      <c r="K326" s="9"/>
      <c r="L326" s="20"/>
    </row>
    <row r="327" spans="1:12" ht="19.5" customHeight="1" x14ac:dyDescent="0.35">
      <c r="A327" s="5">
        <v>2559</v>
      </c>
      <c r="B327" s="5"/>
      <c r="C327" s="6"/>
      <c r="D327" s="6"/>
      <c r="E327" s="6"/>
      <c r="F327" s="6"/>
      <c r="G327" s="6"/>
      <c r="H327" s="6"/>
      <c r="I327" s="9"/>
      <c r="J327" s="9"/>
      <c r="K327" s="9"/>
      <c r="L327" s="20"/>
    </row>
    <row r="328" spans="1:12" ht="19.5" customHeight="1" x14ac:dyDescent="0.35">
      <c r="A328" s="5">
        <v>2560</v>
      </c>
      <c r="B328" s="5">
        <v>43</v>
      </c>
      <c r="C328" s="6"/>
      <c r="D328" s="6"/>
      <c r="E328" s="6"/>
      <c r="F328" s="6"/>
      <c r="G328" s="6"/>
      <c r="H328" s="6"/>
      <c r="I328" s="9"/>
      <c r="J328" s="9">
        <v>0</v>
      </c>
      <c r="K328" s="9"/>
      <c r="L328" s="20">
        <v>0</v>
      </c>
    </row>
    <row r="329" spans="1:12" ht="19.5" customHeight="1" x14ac:dyDescent="0.35">
      <c r="A329" s="19" t="s">
        <v>0</v>
      </c>
      <c r="B329" s="19">
        <v>43</v>
      </c>
      <c r="C329" s="19"/>
      <c r="D329" s="19"/>
      <c r="E329" s="19"/>
      <c r="F329" s="19"/>
      <c r="G329" s="19"/>
      <c r="H329" s="19"/>
      <c r="I329" s="19"/>
      <c r="J329" s="19">
        <v>0</v>
      </c>
      <c r="K329" s="19"/>
      <c r="L329" s="38"/>
    </row>
    <row r="330" spans="1:12" ht="21" customHeight="1" x14ac:dyDescent="0.35">
      <c r="L330" s="21"/>
    </row>
    <row r="331" spans="1:12" ht="23.25" x14ac:dyDescent="0.35">
      <c r="A331" s="57" t="s">
        <v>29</v>
      </c>
      <c r="B331" s="57"/>
      <c r="C331" s="57"/>
      <c r="D331" s="57"/>
      <c r="E331" s="57"/>
      <c r="F331" s="57"/>
      <c r="G331" s="57"/>
      <c r="H331" s="57"/>
      <c r="I331" s="57"/>
      <c r="J331" s="57"/>
      <c r="K331" s="57"/>
      <c r="L331" s="57"/>
    </row>
    <row r="332" spans="1:12" ht="23.25" customHeight="1" x14ac:dyDescent="0.35">
      <c r="A332" s="8" t="s">
        <v>16</v>
      </c>
      <c r="B332" s="3"/>
      <c r="C332" s="3"/>
      <c r="D332" s="3"/>
      <c r="E332" s="3"/>
      <c r="F332" s="3"/>
      <c r="G332" s="3"/>
      <c r="H332" s="3"/>
      <c r="I332" s="3"/>
      <c r="J332" s="30"/>
      <c r="K332" s="30"/>
      <c r="L332" s="30"/>
    </row>
    <row r="333" spans="1:12" ht="24" customHeight="1" x14ac:dyDescent="0.35">
      <c r="A333" s="49" t="s">
        <v>13</v>
      </c>
      <c r="B333" s="49" t="s">
        <v>1</v>
      </c>
      <c r="C333" s="52" t="s">
        <v>15</v>
      </c>
      <c r="D333" s="53"/>
      <c r="E333" s="53"/>
      <c r="F333" s="53"/>
      <c r="G333" s="53"/>
      <c r="H333" s="53"/>
      <c r="I333" s="53"/>
      <c r="J333" s="54"/>
      <c r="K333" s="55" t="s">
        <v>24</v>
      </c>
      <c r="L333" s="58" t="s">
        <v>25</v>
      </c>
    </row>
    <row r="334" spans="1:12" ht="41.1" customHeight="1" x14ac:dyDescent="0.35">
      <c r="A334" s="50"/>
      <c r="B334" s="49"/>
      <c r="C334" s="33">
        <v>2553</v>
      </c>
      <c r="D334" s="33">
        <v>2554</v>
      </c>
      <c r="E334" s="34">
        <v>2555</v>
      </c>
      <c r="F334" s="34">
        <v>2556</v>
      </c>
      <c r="G334" s="34">
        <v>2557</v>
      </c>
      <c r="H334" s="34">
        <v>2558</v>
      </c>
      <c r="I334" s="34">
        <v>2559</v>
      </c>
      <c r="J334" s="31">
        <v>2560</v>
      </c>
      <c r="K334" s="56"/>
      <c r="L334" s="59"/>
    </row>
    <row r="335" spans="1:12" ht="19.5" customHeight="1" x14ac:dyDescent="0.35">
      <c r="A335" s="5">
        <v>2553</v>
      </c>
      <c r="B335" s="5"/>
      <c r="C335" s="6"/>
      <c r="D335" s="6"/>
      <c r="E335" s="6"/>
      <c r="F335" s="6"/>
      <c r="G335" s="6"/>
      <c r="H335" s="6"/>
      <c r="I335" s="9"/>
      <c r="J335" s="9"/>
      <c r="K335" s="9"/>
      <c r="L335" s="20"/>
    </row>
    <row r="336" spans="1:12" ht="19.5" customHeight="1" x14ac:dyDescent="0.35">
      <c r="A336" s="5">
        <v>2554</v>
      </c>
      <c r="B336" s="5"/>
      <c r="C336" s="6"/>
      <c r="D336" s="6"/>
      <c r="E336" s="6"/>
      <c r="F336" s="6"/>
      <c r="G336" s="6"/>
      <c r="H336" s="6"/>
      <c r="I336" s="9"/>
      <c r="J336" s="9"/>
      <c r="K336" s="9"/>
      <c r="L336" s="20"/>
    </row>
    <row r="337" spans="1:12" ht="19.5" customHeight="1" x14ac:dyDescent="0.35">
      <c r="A337" s="5">
        <v>2555</v>
      </c>
      <c r="B337" s="5"/>
      <c r="C337" s="6"/>
      <c r="D337" s="6"/>
      <c r="E337" s="6"/>
      <c r="F337" s="6"/>
      <c r="G337" s="6"/>
      <c r="H337" s="6"/>
      <c r="I337" s="9"/>
      <c r="J337" s="9"/>
      <c r="K337" s="9"/>
      <c r="L337" s="20"/>
    </row>
    <row r="338" spans="1:12" ht="19.5" customHeight="1" x14ac:dyDescent="0.35">
      <c r="A338" s="5">
        <v>2556</v>
      </c>
      <c r="B338" s="5"/>
      <c r="C338" s="6"/>
      <c r="D338" s="6"/>
      <c r="E338" s="6"/>
      <c r="F338" s="6"/>
      <c r="G338" s="6"/>
      <c r="H338" s="6"/>
      <c r="I338" s="9"/>
      <c r="J338" s="9"/>
      <c r="K338" s="9"/>
      <c r="L338" s="20"/>
    </row>
    <row r="339" spans="1:12" ht="19.5" customHeight="1" x14ac:dyDescent="0.35">
      <c r="A339" s="5">
        <v>2557</v>
      </c>
      <c r="B339" s="5"/>
      <c r="C339" s="6"/>
      <c r="D339" s="6"/>
      <c r="E339" s="6"/>
      <c r="F339" s="6"/>
      <c r="G339" s="6"/>
      <c r="H339" s="6"/>
      <c r="I339" s="9"/>
      <c r="J339" s="9"/>
      <c r="K339" s="9"/>
      <c r="L339" s="20"/>
    </row>
    <row r="340" spans="1:12" ht="19.5" customHeight="1" x14ac:dyDescent="0.35">
      <c r="A340" s="5">
        <v>2558</v>
      </c>
      <c r="B340" s="5"/>
      <c r="C340" s="6"/>
      <c r="D340" s="6"/>
      <c r="E340" s="6"/>
      <c r="F340" s="6"/>
      <c r="G340" s="6"/>
      <c r="H340" s="6"/>
      <c r="I340" s="9"/>
      <c r="J340" s="9"/>
      <c r="K340" s="9"/>
      <c r="L340" s="20"/>
    </row>
    <row r="341" spans="1:12" ht="19.5" customHeight="1" x14ac:dyDescent="0.35">
      <c r="A341" s="5">
        <v>2559</v>
      </c>
      <c r="B341" s="5"/>
      <c r="C341" s="6"/>
      <c r="D341" s="6"/>
      <c r="E341" s="6"/>
      <c r="F341" s="6"/>
      <c r="G341" s="6"/>
      <c r="H341" s="6"/>
      <c r="I341" s="9"/>
      <c r="J341" s="9"/>
      <c r="K341" s="9"/>
      <c r="L341" s="20"/>
    </row>
    <row r="342" spans="1:12" ht="19.5" customHeight="1" x14ac:dyDescent="0.35">
      <c r="A342" s="5">
        <v>2560</v>
      </c>
      <c r="B342" s="5">
        <f>22+13+9</f>
        <v>44</v>
      </c>
      <c r="C342" s="6"/>
      <c r="D342" s="6"/>
      <c r="E342" s="6"/>
      <c r="F342" s="6"/>
      <c r="G342" s="6"/>
      <c r="H342" s="6"/>
      <c r="I342" s="9"/>
      <c r="J342" s="26">
        <v>44</v>
      </c>
      <c r="K342" s="9">
        <v>0</v>
      </c>
      <c r="L342" s="20">
        <f>J342*100/B342</f>
        <v>100</v>
      </c>
    </row>
    <row r="343" spans="1:12" ht="19.5" customHeight="1" x14ac:dyDescent="0.35">
      <c r="A343" s="7" t="s">
        <v>0</v>
      </c>
      <c r="B343" s="7">
        <v>44</v>
      </c>
      <c r="C343" s="7"/>
      <c r="D343" s="7"/>
      <c r="E343" s="7"/>
      <c r="F343" s="7"/>
      <c r="G343" s="7"/>
      <c r="H343" s="7"/>
      <c r="I343" s="7"/>
      <c r="J343" s="7">
        <v>44</v>
      </c>
      <c r="K343" s="7">
        <f t="shared" ref="K343" si="39">SUM(K335:K341)</f>
        <v>0</v>
      </c>
      <c r="L343" s="39"/>
    </row>
    <row r="344" spans="1:12" s="4" customFormat="1" ht="12.75" customHeight="1" x14ac:dyDescent="0.4">
      <c r="A344" s="1"/>
      <c r="B344" s="1"/>
      <c r="C344" s="1"/>
      <c r="D344" s="1"/>
      <c r="E344" s="1"/>
      <c r="F344" s="1"/>
      <c r="G344" s="1"/>
      <c r="H344" s="1"/>
      <c r="I344" s="2"/>
      <c r="J344" s="2"/>
      <c r="K344" s="2"/>
      <c r="L344" s="2"/>
    </row>
    <row r="345" spans="1:12" ht="23.25" customHeight="1" x14ac:dyDescent="0.35">
      <c r="A345" s="8" t="s">
        <v>17</v>
      </c>
      <c r="B345" s="3"/>
      <c r="C345" s="3"/>
      <c r="D345" s="3"/>
      <c r="E345" s="3"/>
      <c r="F345" s="3"/>
      <c r="G345" s="3"/>
      <c r="H345" s="3"/>
      <c r="I345" s="3"/>
      <c r="J345" s="30"/>
      <c r="K345" s="30"/>
      <c r="L345" s="30"/>
    </row>
    <row r="346" spans="1:12" ht="24" customHeight="1" x14ac:dyDescent="0.35">
      <c r="A346" s="40" t="s">
        <v>13</v>
      </c>
      <c r="B346" s="40" t="s">
        <v>1</v>
      </c>
      <c r="C346" s="42" t="s">
        <v>18</v>
      </c>
      <c r="D346" s="43"/>
      <c r="E346" s="43"/>
      <c r="F346" s="43"/>
      <c r="G346" s="43"/>
      <c r="H346" s="43"/>
      <c r="I346" s="43"/>
      <c r="J346" s="44"/>
      <c r="K346" s="45" t="s">
        <v>19</v>
      </c>
      <c r="L346" s="47" t="s">
        <v>21</v>
      </c>
    </row>
    <row r="347" spans="1:12" ht="41.1" customHeight="1" x14ac:dyDescent="0.35">
      <c r="A347" s="41"/>
      <c r="B347" s="40"/>
      <c r="C347" s="35">
        <v>2553</v>
      </c>
      <c r="D347" s="35">
        <v>2554</v>
      </c>
      <c r="E347" s="36">
        <v>2555</v>
      </c>
      <c r="F347" s="36">
        <v>2556</v>
      </c>
      <c r="G347" s="36">
        <v>2557</v>
      </c>
      <c r="H347" s="36">
        <v>2558</v>
      </c>
      <c r="I347" s="36">
        <v>2559</v>
      </c>
      <c r="J347" s="32">
        <v>2560</v>
      </c>
      <c r="K347" s="46"/>
      <c r="L347" s="48"/>
    </row>
    <row r="348" spans="1:12" ht="19.5" customHeight="1" x14ac:dyDescent="0.35">
      <c r="A348" s="5">
        <v>2553</v>
      </c>
      <c r="B348" s="5"/>
      <c r="C348" s="6"/>
      <c r="D348" s="6"/>
      <c r="E348" s="6"/>
      <c r="F348" s="6"/>
      <c r="G348" s="6"/>
      <c r="H348" s="6"/>
      <c r="I348" s="37"/>
      <c r="J348" s="9"/>
      <c r="K348" s="9"/>
      <c r="L348" s="20"/>
    </row>
    <row r="349" spans="1:12" ht="19.5" customHeight="1" x14ac:dyDescent="0.35">
      <c r="A349" s="5">
        <v>2554</v>
      </c>
      <c r="B349" s="5"/>
      <c r="C349" s="6"/>
      <c r="D349" s="6"/>
      <c r="E349" s="6"/>
      <c r="F349" s="6"/>
      <c r="G349" s="6"/>
      <c r="H349" s="6"/>
      <c r="I349" s="37"/>
      <c r="J349" s="9"/>
      <c r="K349" s="9"/>
      <c r="L349" s="20"/>
    </row>
    <row r="350" spans="1:12" ht="19.5" customHeight="1" x14ac:dyDescent="0.35">
      <c r="A350" s="5">
        <v>2555</v>
      </c>
      <c r="B350" s="5"/>
      <c r="C350" s="6"/>
      <c r="D350" s="6"/>
      <c r="E350" s="6"/>
      <c r="F350" s="6"/>
      <c r="G350" s="6"/>
      <c r="H350" s="6"/>
      <c r="I350" s="37"/>
      <c r="J350" s="9"/>
      <c r="K350" s="9"/>
      <c r="L350" s="20"/>
    </row>
    <row r="351" spans="1:12" ht="19.5" customHeight="1" x14ac:dyDescent="0.35">
      <c r="A351" s="5">
        <v>2556</v>
      </c>
      <c r="B351" s="5"/>
      <c r="C351" s="6"/>
      <c r="D351" s="6"/>
      <c r="E351" s="6"/>
      <c r="F351" s="6"/>
      <c r="G351" s="6"/>
      <c r="H351" s="6"/>
      <c r="I351" s="37"/>
      <c r="J351" s="9"/>
      <c r="K351" s="9"/>
      <c r="L351" s="20"/>
    </row>
    <row r="352" spans="1:12" ht="19.5" customHeight="1" x14ac:dyDescent="0.35">
      <c r="A352" s="5">
        <v>2557</v>
      </c>
      <c r="B352" s="5"/>
      <c r="C352" s="6"/>
      <c r="D352" s="6"/>
      <c r="E352" s="6"/>
      <c r="F352" s="6"/>
      <c r="G352" s="6"/>
      <c r="H352" s="6"/>
      <c r="I352" s="9"/>
      <c r="J352" s="9"/>
      <c r="K352" s="9"/>
      <c r="L352" s="20"/>
    </row>
    <row r="353" spans="1:12" ht="19.5" customHeight="1" x14ac:dyDescent="0.35">
      <c r="A353" s="5">
        <v>2558</v>
      </c>
      <c r="B353" s="5"/>
      <c r="C353" s="6"/>
      <c r="D353" s="6"/>
      <c r="E353" s="6"/>
      <c r="F353" s="6"/>
      <c r="G353" s="6"/>
      <c r="H353" s="6"/>
      <c r="I353" s="9"/>
      <c r="J353" s="9"/>
      <c r="K353" s="9"/>
      <c r="L353" s="20"/>
    </row>
    <row r="354" spans="1:12" ht="19.5" customHeight="1" x14ac:dyDescent="0.35">
      <c r="A354" s="5">
        <v>2559</v>
      </c>
      <c r="B354" s="5"/>
      <c r="C354" s="6"/>
      <c r="D354" s="6"/>
      <c r="E354" s="6"/>
      <c r="F354" s="6"/>
      <c r="G354" s="6"/>
      <c r="H354" s="6"/>
      <c r="I354" s="9"/>
      <c r="J354" s="9"/>
      <c r="K354" s="9"/>
      <c r="L354" s="20"/>
    </row>
    <row r="355" spans="1:12" ht="19.5" customHeight="1" x14ac:dyDescent="0.35">
      <c r="A355" s="5">
        <v>2560</v>
      </c>
      <c r="B355" s="5">
        <v>44</v>
      </c>
      <c r="C355" s="6"/>
      <c r="D355" s="6"/>
      <c r="E355" s="6"/>
      <c r="F355" s="6"/>
      <c r="G355" s="6"/>
      <c r="H355" s="6"/>
      <c r="I355" s="9"/>
      <c r="J355" s="9">
        <v>0</v>
      </c>
      <c r="K355" s="9"/>
      <c r="L355" s="20">
        <v>0</v>
      </c>
    </row>
    <row r="356" spans="1:12" ht="19.5" customHeight="1" x14ac:dyDescent="0.35">
      <c r="A356" s="19" t="s">
        <v>0</v>
      </c>
      <c r="B356" s="19">
        <v>44</v>
      </c>
      <c r="C356" s="19"/>
      <c r="D356" s="19"/>
      <c r="E356" s="19"/>
      <c r="F356" s="19"/>
      <c r="G356" s="19"/>
      <c r="H356" s="19"/>
      <c r="I356" s="19"/>
      <c r="J356" s="19">
        <v>0</v>
      </c>
      <c r="K356" s="19"/>
      <c r="L356" s="38"/>
    </row>
    <row r="357" spans="1:12" ht="21" customHeight="1" x14ac:dyDescent="0.35">
      <c r="L357" s="21"/>
    </row>
    <row r="358" spans="1:12" ht="23.25" x14ac:dyDescent="0.35">
      <c r="A358" s="57" t="s">
        <v>27</v>
      </c>
      <c r="B358" s="57"/>
      <c r="C358" s="57"/>
      <c r="D358" s="57"/>
      <c r="E358" s="57"/>
      <c r="F358" s="57"/>
      <c r="G358" s="57"/>
      <c r="H358" s="57"/>
      <c r="I358" s="57"/>
      <c r="J358" s="57"/>
      <c r="K358" s="57"/>
      <c r="L358" s="57"/>
    </row>
    <row r="359" spans="1:12" ht="23.25" customHeight="1" x14ac:dyDescent="0.35">
      <c r="A359" s="8" t="s">
        <v>16</v>
      </c>
      <c r="B359" s="3"/>
      <c r="C359" s="3"/>
      <c r="D359" s="3"/>
      <c r="E359" s="3"/>
      <c r="F359" s="3"/>
      <c r="G359" s="3"/>
      <c r="H359" s="3"/>
      <c r="I359" s="3"/>
      <c r="J359" s="30"/>
      <c r="K359" s="30"/>
      <c r="L359" s="30"/>
    </row>
    <row r="360" spans="1:12" ht="24" customHeight="1" x14ac:dyDescent="0.35">
      <c r="A360" s="49" t="s">
        <v>13</v>
      </c>
      <c r="B360" s="49" t="s">
        <v>1</v>
      </c>
      <c r="C360" s="52" t="s">
        <v>15</v>
      </c>
      <c r="D360" s="53"/>
      <c r="E360" s="53"/>
      <c r="F360" s="53"/>
      <c r="G360" s="53"/>
      <c r="H360" s="53"/>
      <c r="I360" s="53"/>
      <c r="J360" s="54"/>
      <c r="K360" s="55" t="s">
        <v>24</v>
      </c>
      <c r="L360" s="58" t="s">
        <v>25</v>
      </c>
    </row>
    <row r="361" spans="1:12" ht="41.1" customHeight="1" x14ac:dyDescent="0.35">
      <c r="A361" s="50"/>
      <c r="B361" s="49"/>
      <c r="C361" s="33">
        <v>2553</v>
      </c>
      <c r="D361" s="33">
        <v>2554</v>
      </c>
      <c r="E361" s="34">
        <v>2555</v>
      </c>
      <c r="F361" s="34">
        <v>2556</v>
      </c>
      <c r="G361" s="34">
        <v>2557</v>
      </c>
      <c r="H361" s="34">
        <v>2558</v>
      </c>
      <c r="I361" s="34">
        <v>2559</v>
      </c>
      <c r="J361" s="31">
        <v>2560</v>
      </c>
      <c r="K361" s="56"/>
      <c r="L361" s="59"/>
    </row>
    <row r="362" spans="1:12" ht="19.5" customHeight="1" x14ac:dyDescent="0.35">
      <c r="A362" s="5">
        <v>2553</v>
      </c>
      <c r="B362" s="5"/>
      <c r="C362" s="6"/>
      <c r="D362" s="6"/>
      <c r="E362" s="6"/>
      <c r="F362" s="6"/>
      <c r="G362" s="6"/>
      <c r="H362" s="6"/>
      <c r="I362" s="9"/>
      <c r="J362" s="9"/>
      <c r="K362" s="9"/>
      <c r="L362" s="20"/>
    </row>
    <row r="363" spans="1:12" ht="19.5" customHeight="1" x14ac:dyDescent="0.35">
      <c r="A363" s="5">
        <v>2554</v>
      </c>
      <c r="B363" s="5"/>
      <c r="C363" s="6"/>
      <c r="D363" s="6"/>
      <c r="E363" s="6"/>
      <c r="F363" s="6"/>
      <c r="G363" s="6"/>
      <c r="H363" s="6"/>
      <c r="I363" s="9"/>
      <c r="J363" s="9"/>
      <c r="K363" s="9"/>
      <c r="L363" s="20"/>
    </row>
    <row r="364" spans="1:12" ht="19.5" customHeight="1" x14ac:dyDescent="0.35">
      <c r="A364" s="5">
        <v>2555</v>
      </c>
      <c r="B364" s="5"/>
      <c r="C364" s="6"/>
      <c r="D364" s="6"/>
      <c r="E364" s="6"/>
      <c r="F364" s="6"/>
      <c r="G364" s="6"/>
      <c r="H364" s="6"/>
      <c r="I364" s="9"/>
      <c r="J364" s="9"/>
      <c r="K364" s="9"/>
      <c r="L364" s="20"/>
    </row>
    <row r="365" spans="1:12" ht="19.5" customHeight="1" x14ac:dyDescent="0.35">
      <c r="A365" s="5">
        <v>2556</v>
      </c>
      <c r="B365" s="5"/>
      <c r="C365" s="6"/>
      <c r="D365" s="6"/>
      <c r="E365" s="6"/>
      <c r="F365" s="6"/>
      <c r="G365" s="6"/>
      <c r="H365" s="6"/>
      <c r="I365" s="9"/>
      <c r="J365" s="9"/>
      <c r="K365" s="9"/>
      <c r="L365" s="20"/>
    </row>
    <row r="366" spans="1:12" ht="19.5" customHeight="1" x14ac:dyDescent="0.35">
      <c r="A366" s="5">
        <v>2557</v>
      </c>
      <c r="B366" s="5"/>
      <c r="C366" s="6"/>
      <c r="D366" s="6"/>
      <c r="E366" s="6"/>
      <c r="F366" s="6"/>
      <c r="G366" s="6"/>
      <c r="H366" s="6"/>
      <c r="I366" s="9"/>
      <c r="J366" s="9"/>
      <c r="K366" s="9"/>
      <c r="L366" s="20"/>
    </row>
    <row r="367" spans="1:12" ht="19.5" customHeight="1" x14ac:dyDescent="0.35">
      <c r="A367" s="5">
        <v>2558</v>
      </c>
      <c r="B367" s="5"/>
      <c r="C367" s="6"/>
      <c r="D367" s="6"/>
      <c r="E367" s="6"/>
      <c r="F367" s="6"/>
      <c r="G367" s="6"/>
      <c r="H367" s="6"/>
      <c r="I367" s="9"/>
      <c r="J367" s="9"/>
      <c r="K367" s="9"/>
      <c r="L367" s="20"/>
    </row>
    <row r="368" spans="1:12" ht="19.5" customHeight="1" x14ac:dyDescent="0.35">
      <c r="A368" s="5">
        <v>2559</v>
      </c>
      <c r="B368" s="5"/>
      <c r="C368" s="6"/>
      <c r="D368" s="6"/>
      <c r="E368" s="6"/>
      <c r="F368" s="6"/>
      <c r="G368" s="6"/>
      <c r="H368" s="6"/>
      <c r="I368" s="9"/>
      <c r="J368" s="9"/>
      <c r="K368" s="9"/>
      <c r="L368" s="20"/>
    </row>
    <row r="369" spans="1:12" ht="19.5" customHeight="1" x14ac:dyDescent="0.35">
      <c r="A369" s="5">
        <v>2560</v>
      </c>
      <c r="B369" s="5">
        <f>30+31+28+22</f>
        <v>111</v>
      </c>
      <c r="C369" s="6"/>
      <c r="D369" s="6"/>
      <c r="E369" s="6"/>
      <c r="F369" s="6"/>
      <c r="G369" s="6"/>
      <c r="H369" s="6"/>
      <c r="I369" s="9"/>
      <c r="J369" s="26">
        <f>30+29+28+22</f>
        <v>109</v>
      </c>
      <c r="K369" s="9">
        <v>2</v>
      </c>
      <c r="L369" s="20">
        <f>J369*100/B369</f>
        <v>98.198198198198199</v>
      </c>
    </row>
    <row r="370" spans="1:12" ht="19.5" customHeight="1" x14ac:dyDescent="0.35">
      <c r="A370" s="7" t="s">
        <v>0</v>
      </c>
      <c r="B370" s="7">
        <v>111</v>
      </c>
      <c r="C370" s="7"/>
      <c r="D370" s="7"/>
      <c r="E370" s="7"/>
      <c r="F370" s="7"/>
      <c r="G370" s="7"/>
      <c r="H370" s="7"/>
      <c r="I370" s="7"/>
      <c r="J370" s="7">
        <v>109</v>
      </c>
      <c r="K370" s="7">
        <v>2</v>
      </c>
      <c r="L370" s="39"/>
    </row>
    <row r="371" spans="1:12" s="4" customFormat="1" ht="12.75" customHeight="1" x14ac:dyDescent="0.4">
      <c r="A371" s="1"/>
      <c r="B371" s="1"/>
      <c r="C371" s="1"/>
      <c r="D371" s="1"/>
      <c r="E371" s="1"/>
      <c r="F371" s="1"/>
      <c r="G371" s="1"/>
      <c r="H371" s="1"/>
      <c r="I371" s="2"/>
      <c r="J371" s="2"/>
      <c r="K371" s="2"/>
      <c r="L371" s="2"/>
    </row>
    <row r="372" spans="1:12" ht="23.25" customHeight="1" x14ac:dyDescent="0.35">
      <c r="A372" s="8" t="s">
        <v>17</v>
      </c>
      <c r="B372" s="3"/>
      <c r="C372" s="3"/>
      <c r="D372" s="3"/>
      <c r="E372" s="3"/>
      <c r="F372" s="3"/>
      <c r="G372" s="3"/>
      <c r="H372" s="3"/>
      <c r="I372" s="3"/>
      <c r="J372" s="30"/>
      <c r="K372" s="30"/>
      <c r="L372" s="30"/>
    </row>
    <row r="373" spans="1:12" ht="24" customHeight="1" x14ac:dyDescent="0.35">
      <c r="A373" s="40" t="s">
        <v>13</v>
      </c>
      <c r="B373" s="40" t="s">
        <v>1</v>
      </c>
      <c r="C373" s="42" t="s">
        <v>18</v>
      </c>
      <c r="D373" s="43"/>
      <c r="E373" s="43"/>
      <c r="F373" s="43"/>
      <c r="G373" s="43"/>
      <c r="H373" s="43"/>
      <c r="I373" s="43"/>
      <c r="J373" s="44"/>
      <c r="K373" s="45" t="s">
        <v>19</v>
      </c>
      <c r="L373" s="47" t="s">
        <v>21</v>
      </c>
    </row>
    <row r="374" spans="1:12" ht="41.1" customHeight="1" x14ac:dyDescent="0.35">
      <c r="A374" s="41"/>
      <c r="B374" s="40"/>
      <c r="C374" s="35">
        <v>2553</v>
      </c>
      <c r="D374" s="35">
        <v>2554</v>
      </c>
      <c r="E374" s="36">
        <v>2555</v>
      </c>
      <c r="F374" s="36">
        <v>2556</v>
      </c>
      <c r="G374" s="36">
        <v>2557</v>
      </c>
      <c r="H374" s="36">
        <v>2558</v>
      </c>
      <c r="I374" s="36">
        <v>2559</v>
      </c>
      <c r="J374" s="32">
        <v>2560</v>
      </c>
      <c r="K374" s="46"/>
      <c r="L374" s="48"/>
    </row>
    <row r="375" spans="1:12" ht="19.5" customHeight="1" x14ac:dyDescent="0.35">
      <c r="A375" s="5">
        <v>2553</v>
      </c>
      <c r="B375" s="5"/>
      <c r="C375" s="6"/>
      <c r="D375" s="6"/>
      <c r="E375" s="6"/>
      <c r="F375" s="6"/>
      <c r="G375" s="6"/>
      <c r="H375" s="6"/>
      <c r="I375" s="37"/>
      <c r="J375" s="9"/>
      <c r="K375" s="9"/>
      <c r="L375" s="20"/>
    </row>
    <row r="376" spans="1:12" ht="19.5" customHeight="1" x14ac:dyDescent="0.35">
      <c r="A376" s="5">
        <v>2554</v>
      </c>
      <c r="B376" s="5"/>
      <c r="C376" s="6"/>
      <c r="D376" s="6"/>
      <c r="E376" s="6"/>
      <c r="F376" s="6"/>
      <c r="G376" s="6"/>
      <c r="H376" s="6"/>
      <c r="I376" s="37"/>
      <c r="J376" s="9"/>
      <c r="K376" s="9"/>
      <c r="L376" s="20"/>
    </row>
    <row r="377" spans="1:12" ht="19.5" customHeight="1" x14ac:dyDescent="0.35">
      <c r="A377" s="5">
        <v>2555</v>
      </c>
      <c r="B377" s="5"/>
      <c r="C377" s="6"/>
      <c r="D377" s="6"/>
      <c r="E377" s="6"/>
      <c r="F377" s="6"/>
      <c r="G377" s="6"/>
      <c r="H377" s="6"/>
      <c r="I377" s="37"/>
      <c r="J377" s="9"/>
      <c r="K377" s="9"/>
      <c r="L377" s="20"/>
    </row>
    <row r="378" spans="1:12" ht="19.5" customHeight="1" x14ac:dyDescent="0.35">
      <c r="A378" s="5">
        <v>2556</v>
      </c>
      <c r="B378" s="5"/>
      <c r="C378" s="6"/>
      <c r="D378" s="6"/>
      <c r="E378" s="6"/>
      <c r="F378" s="6"/>
      <c r="G378" s="6"/>
      <c r="H378" s="6"/>
      <c r="I378" s="37"/>
      <c r="J378" s="9"/>
      <c r="K378" s="9"/>
      <c r="L378" s="20"/>
    </row>
    <row r="379" spans="1:12" ht="19.5" customHeight="1" x14ac:dyDescent="0.35">
      <c r="A379" s="5">
        <v>2557</v>
      </c>
      <c r="B379" s="5"/>
      <c r="C379" s="6"/>
      <c r="D379" s="6"/>
      <c r="E379" s="6"/>
      <c r="F379" s="6"/>
      <c r="G379" s="6"/>
      <c r="H379" s="6"/>
      <c r="I379" s="9"/>
      <c r="J379" s="9"/>
      <c r="K379" s="9"/>
      <c r="L379" s="20"/>
    </row>
    <row r="380" spans="1:12" ht="19.5" customHeight="1" x14ac:dyDescent="0.35">
      <c r="A380" s="5">
        <v>2558</v>
      </c>
      <c r="B380" s="5"/>
      <c r="C380" s="6"/>
      <c r="D380" s="6"/>
      <c r="E380" s="6"/>
      <c r="F380" s="6"/>
      <c r="G380" s="6"/>
      <c r="H380" s="6"/>
      <c r="I380" s="9"/>
      <c r="J380" s="9"/>
      <c r="K380" s="9"/>
      <c r="L380" s="20"/>
    </row>
    <row r="381" spans="1:12" ht="19.5" customHeight="1" x14ac:dyDescent="0.35">
      <c r="A381" s="5">
        <v>2559</v>
      </c>
      <c r="B381" s="5"/>
      <c r="C381" s="6"/>
      <c r="D381" s="6"/>
      <c r="E381" s="6"/>
      <c r="F381" s="6"/>
      <c r="G381" s="6"/>
      <c r="H381" s="6"/>
      <c r="I381" s="9"/>
      <c r="J381" s="9"/>
      <c r="K381" s="9"/>
      <c r="L381" s="20"/>
    </row>
    <row r="382" spans="1:12" ht="19.5" customHeight="1" x14ac:dyDescent="0.35">
      <c r="A382" s="5">
        <v>2560</v>
      </c>
      <c r="B382" s="5">
        <v>111</v>
      </c>
      <c r="C382" s="6"/>
      <c r="D382" s="6"/>
      <c r="E382" s="6"/>
      <c r="F382" s="6"/>
      <c r="G382" s="6"/>
      <c r="H382" s="6"/>
      <c r="I382" s="9"/>
      <c r="J382" s="9">
        <v>0</v>
      </c>
      <c r="K382" s="9"/>
      <c r="L382" s="20">
        <v>0</v>
      </c>
    </row>
    <row r="383" spans="1:12" ht="19.5" customHeight="1" x14ac:dyDescent="0.35">
      <c r="A383" s="19" t="s">
        <v>0</v>
      </c>
      <c r="B383" s="19">
        <v>111</v>
      </c>
      <c r="C383" s="19"/>
      <c r="D383" s="19"/>
      <c r="E383" s="19"/>
      <c r="F383" s="19"/>
      <c r="G383" s="19"/>
      <c r="H383" s="19"/>
      <c r="I383" s="19"/>
      <c r="J383" s="19">
        <v>0</v>
      </c>
      <c r="K383" s="19"/>
      <c r="L383" s="38"/>
    </row>
    <row r="384" spans="1:12" ht="21" customHeight="1" x14ac:dyDescent="0.35">
      <c r="L384" s="21" t="s">
        <v>30</v>
      </c>
    </row>
  </sheetData>
  <mergeCells count="155">
    <mergeCell ref="C224:J224"/>
    <mergeCell ref="C252:J252"/>
    <mergeCell ref="C265:J265"/>
    <mergeCell ref="C237:J237"/>
    <mergeCell ref="C209:J209"/>
    <mergeCell ref="C30:J30"/>
    <mergeCell ref="C58:J58"/>
    <mergeCell ref="C87:J87"/>
    <mergeCell ref="C114:J114"/>
    <mergeCell ref="C142:J142"/>
    <mergeCell ref="C169:J169"/>
    <mergeCell ref="C155:J155"/>
    <mergeCell ref="C127:J127"/>
    <mergeCell ref="C100:J100"/>
    <mergeCell ref="C71:J71"/>
    <mergeCell ref="A222:L222"/>
    <mergeCell ref="A224:A225"/>
    <mergeCell ref="B224:B225"/>
    <mergeCell ref="K224:K225"/>
    <mergeCell ref="L224:L225"/>
    <mergeCell ref="A196:A197"/>
    <mergeCell ref="A252:A253"/>
    <mergeCell ref="B252:B253"/>
    <mergeCell ref="K252:K253"/>
    <mergeCell ref="L252:L253"/>
    <mergeCell ref="A265:A266"/>
    <mergeCell ref="B265:B266"/>
    <mergeCell ref="K265:K266"/>
    <mergeCell ref="L265:L266"/>
    <mergeCell ref="A237:A238"/>
    <mergeCell ref="B237:B238"/>
    <mergeCell ref="K237:K238"/>
    <mergeCell ref="L237:L238"/>
    <mergeCell ref="A250:L250"/>
    <mergeCell ref="B196:B197"/>
    <mergeCell ref="K196:K197"/>
    <mergeCell ref="L196:L197"/>
    <mergeCell ref="A209:A210"/>
    <mergeCell ref="B209:B210"/>
    <mergeCell ref="K209:K210"/>
    <mergeCell ref="L209:L210"/>
    <mergeCell ref="A182:A183"/>
    <mergeCell ref="B182:B183"/>
    <mergeCell ref="K182:K183"/>
    <mergeCell ref="L182:L183"/>
    <mergeCell ref="A194:L194"/>
    <mergeCell ref="C182:J182"/>
    <mergeCell ref="C196:J196"/>
    <mergeCell ref="A167:L167"/>
    <mergeCell ref="A169:A170"/>
    <mergeCell ref="B169:B170"/>
    <mergeCell ref="K169:K170"/>
    <mergeCell ref="L169:L170"/>
    <mergeCell ref="A142:A143"/>
    <mergeCell ref="B142:B143"/>
    <mergeCell ref="K142:K143"/>
    <mergeCell ref="L142:L143"/>
    <mergeCell ref="A155:A156"/>
    <mergeCell ref="B155:B156"/>
    <mergeCell ref="K155:K156"/>
    <mergeCell ref="L155:L156"/>
    <mergeCell ref="A127:A128"/>
    <mergeCell ref="B127:B128"/>
    <mergeCell ref="K127:K128"/>
    <mergeCell ref="L127:L128"/>
    <mergeCell ref="A140:L140"/>
    <mergeCell ref="A112:L112"/>
    <mergeCell ref="A114:A115"/>
    <mergeCell ref="B114:B115"/>
    <mergeCell ref="K114:K115"/>
    <mergeCell ref="L114:L115"/>
    <mergeCell ref="A87:A88"/>
    <mergeCell ref="B87:B88"/>
    <mergeCell ref="K87:K88"/>
    <mergeCell ref="L87:L88"/>
    <mergeCell ref="A100:A101"/>
    <mergeCell ref="B100:B101"/>
    <mergeCell ref="K100:K101"/>
    <mergeCell ref="L100:L101"/>
    <mergeCell ref="A71:A72"/>
    <mergeCell ref="B71:B72"/>
    <mergeCell ref="K71:K72"/>
    <mergeCell ref="L71:L72"/>
    <mergeCell ref="A85:L85"/>
    <mergeCell ref="A56:L56"/>
    <mergeCell ref="A58:A59"/>
    <mergeCell ref="B58:B59"/>
    <mergeCell ref="K58:K59"/>
    <mergeCell ref="L58:L59"/>
    <mergeCell ref="A30:A31"/>
    <mergeCell ref="B30:B31"/>
    <mergeCell ref="K30:K31"/>
    <mergeCell ref="L30:L31"/>
    <mergeCell ref="A43:A44"/>
    <mergeCell ref="B43:B44"/>
    <mergeCell ref="K43:K44"/>
    <mergeCell ref="L43:L44"/>
    <mergeCell ref="C43:J43"/>
    <mergeCell ref="A17:A18"/>
    <mergeCell ref="B17:B18"/>
    <mergeCell ref="K17:K18"/>
    <mergeCell ref="L17:L18"/>
    <mergeCell ref="A28:L28"/>
    <mergeCell ref="A2:L2"/>
    <mergeCell ref="A3:L3"/>
    <mergeCell ref="A5:A6"/>
    <mergeCell ref="B5:B6"/>
    <mergeCell ref="K5:K6"/>
    <mergeCell ref="L5:L6"/>
    <mergeCell ref="C5:J5"/>
    <mergeCell ref="C17:J17"/>
    <mergeCell ref="A277:L277"/>
    <mergeCell ref="A279:A280"/>
    <mergeCell ref="B279:B280"/>
    <mergeCell ref="C279:J279"/>
    <mergeCell ref="K279:K280"/>
    <mergeCell ref="L279:L280"/>
    <mergeCell ref="A292:A293"/>
    <mergeCell ref="B292:B293"/>
    <mergeCell ref="C292:J292"/>
    <mergeCell ref="K292:K293"/>
    <mergeCell ref="L292:L293"/>
    <mergeCell ref="A304:L304"/>
    <mergeCell ref="A306:A307"/>
    <mergeCell ref="B306:B307"/>
    <mergeCell ref="C306:J306"/>
    <mergeCell ref="K306:K307"/>
    <mergeCell ref="L306:L307"/>
    <mergeCell ref="A319:A320"/>
    <mergeCell ref="B319:B320"/>
    <mergeCell ref="C319:J319"/>
    <mergeCell ref="K319:K320"/>
    <mergeCell ref="L319:L320"/>
    <mergeCell ref="A331:L331"/>
    <mergeCell ref="A333:A334"/>
    <mergeCell ref="B333:B334"/>
    <mergeCell ref="C333:J333"/>
    <mergeCell ref="K333:K334"/>
    <mergeCell ref="L333:L334"/>
    <mergeCell ref="A346:A347"/>
    <mergeCell ref="B346:B347"/>
    <mergeCell ref="C346:J346"/>
    <mergeCell ref="K346:K347"/>
    <mergeCell ref="L346:L347"/>
    <mergeCell ref="A358:L358"/>
    <mergeCell ref="A360:A361"/>
    <mergeCell ref="B360:B361"/>
    <mergeCell ref="C360:J360"/>
    <mergeCell ref="K360:K361"/>
    <mergeCell ref="L360:L361"/>
    <mergeCell ref="A373:A374"/>
    <mergeCell ref="B373:B374"/>
    <mergeCell ref="C373:J373"/>
    <mergeCell ref="K373:K374"/>
    <mergeCell ref="L373:L374"/>
  </mergeCells>
  <printOptions horizontalCentered="1"/>
  <pageMargins left="0.19685039370078741" right="0.19685039370078741" top="0.59055118110236227" bottom="0.19685039370078741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อุต.</vt:lpstr>
      <vt:lpstr>1-2560</vt:lpstr>
      <vt:lpstr>'1-2560'!Print_Area</vt:lpstr>
      <vt:lpstr>อุต.!Print_Area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VRU</dc:creator>
  <cp:lastModifiedBy>VRU</cp:lastModifiedBy>
  <cp:lastPrinted>2018-01-30T01:42:25Z</cp:lastPrinted>
  <dcterms:created xsi:type="dcterms:W3CDTF">2017-01-23T08:53:35Z</dcterms:created>
  <dcterms:modified xsi:type="dcterms:W3CDTF">2018-01-30T01:42:29Z</dcterms:modified>
</cp:coreProperties>
</file>