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ประกัน 2553-2559\ประกันคุณภาพ ปีการศึกษา 59\15.ตารางคำนวณปี 2559\New ระดับหลักสูตรแยก ตรี-โท-เอก\"/>
    </mc:Choice>
  </mc:AlternateContent>
  <bookViews>
    <workbookView xWindow="0" yWindow="0" windowWidth="23040" windowHeight="8052" tabRatio="527" activeTab="1"/>
  </bookViews>
  <sheets>
    <sheet name="วิธีใช้" sheetId="8" r:id="rId1"/>
    <sheet name="ตาราง 1 ผลประเมินรายตัวบ่งชี้ " sheetId="6" r:id="rId2"/>
    <sheet name="ตาราง 2 ผลวิเคราะห์คุณภาพ" sheetId="7" r:id="rId3"/>
    <sheet name="อ้างอิง" sheetId="5" state="hidden" r:id="rId4"/>
  </sheets>
  <definedNames>
    <definedName name="_xlnm.Print_Area" localSheetId="1">'ตาราง 1 ผลประเมินรายตัวบ่งชี้ '!$A$1:$G$48</definedName>
    <definedName name="_xlnm.Print_Area" localSheetId="2">'ตาราง 2 ผลวิเคราะห์คุณภาพ'!$B$1:$P$18</definedName>
    <definedName name="_xlnm.Print_Area" localSheetId="0">วิธีใช้!$A$1:$R$48</definedName>
    <definedName name="_xlnm.Print_Titles" localSheetId="1">'ตาราง 1 ผลประเมินรายตัวบ่งชี้ '!$6:$7</definedName>
    <definedName name="_xlnm.Print_Titles" localSheetId="0">วิธีใช้!$1:$2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G7" i="7" l="1"/>
  <c r="O21" i="7" l="1"/>
  <c r="F51" i="6"/>
  <c r="F14" i="6" l="1"/>
  <c r="F29" i="6" l="1"/>
  <c r="F30" i="6"/>
  <c r="F28" i="6"/>
  <c r="F15" i="6"/>
  <c r="E16" i="6" s="1"/>
  <c r="G9" i="6"/>
  <c r="F27" i="6" l="1"/>
  <c r="E27" i="6"/>
  <c r="F26" i="6" s="1"/>
  <c r="F16" i="6"/>
  <c r="D17" i="6" s="1"/>
  <c r="A12" i="6"/>
  <c r="B18" i="7"/>
  <c r="A47" i="6"/>
  <c r="F38" i="6"/>
  <c r="F35" i="6"/>
  <c r="D11" i="6" l="1"/>
  <c r="F19" i="6"/>
  <c r="D9" i="7" l="1"/>
  <c r="F14" i="7"/>
  <c r="F13" i="7"/>
  <c r="F8" i="7"/>
  <c r="F16" i="7" s="1"/>
  <c r="D14" i="7" l="1"/>
  <c r="D13" i="7"/>
  <c r="E14" i="7"/>
  <c r="E13" i="7"/>
  <c r="N14" i="7"/>
  <c r="J12" i="7"/>
  <c r="J14" i="7"/>
  <c r="J13" i="7"/>
  <c r="H14" i="7"/>
  <c r="H13" i="7"/>
  <c r="N12" i="7" l="1"/>
  <c r="L14" i="7"/>
  <c r="L13" i="7"/>
  <c r="F25" i="6" l="1"/>
  <c r="O14" i="7" l="1"/>
  <c r="L8" i="7" l="1"/>
  <c r="L15" i="7" s="1"/>
  <c r="M16" i="7" s="1"/>
  <c r="M17" i="7" s="1"/>
  <c r="G8" i="7"/>
  <c r="I36" i="5"/>
  <c r="N8" i="7" l="1"/>
  <c r="M8" i="7"/>
  <c r="M13" i="7"/>
  <c r="M15" i="7" s="1"/>
  <c r="M14" i="7"/>
  <c r="C3" i="7"/>
  <c r="C5" i="7"/>
  <c r="M4" i="7"/>
  <c r="C4" i="7"/>
  <c r="M3" i="7"/>
  <c r="F20" i="6"/>
  <c r="G17" i="6" l="1"/>
  <c r="O8" i="7"/>
  <c r="P8" i="7" s="1"/>
  <c r="F42" i="6" l="1"/>
  <c r="E12" i="7" l="1"/>
  <c r="G12" i="7"/>
  <c r="O12" i="7" s="1"/>
  <c r="P12" i="7" s="1"/>
  <c r="F43" i="6"/>
  <c r="E43" i="6"/>
  <c r="F37" i="6"/>
  <c r="F36" i="6"/>
  <c r="F31" i="6"/>
  <c r="F32" i="6" s="1"/>
  <c r="F21" i="6"/>
  <c r="D44" i="6" l="1"/>
  <c r="G44" i="6" s="1"/>
  <c r="F39" i="6"/>
  <c r="F22" i="6"/>
  <c r="E22" i="6"/>
  <c r="K12" i="7"/>
  <c r="G10" i="7"/>
  <c r="D10" i="7"/>
  <c r="H9" i="7"/>
  <c r="G9" i="7"/>
  <c r="J11" i="7"/>
  <c r="E11" i="7"/>
  <c r="E16" i="7" s="1"/>
  <c r="H11" i="7"/>
  <c r="D11" i="7"/>
  <c r="G11" i="7"/>
  <c r="H10" i="7"/>
  <c r="G16" i="7"/>
  <c r="K13" i="7"/>
  <c r="K14" i="7"/>
  <c r="G13" i="7"/>
  <c r="O15" i="7" s="1"/>
  <c r="E39" i="6"/>
  <c r="E32" i="6"/>
  <c r="D33" i="6" s="1"/>
  <c r="I13" i="7"/>
  <c r="I15" i="7" s="1"/>
  <c r="E46" i="6"/>
  <c r="G14" i="7"/>
  <c r="E45" i="6"/>
  <c r="I14" i="7"/>
  <c r="D40" i="6" l="1"/>
  <c r="G40" i="6" s="1"/>
  <c r="D23" i="6"/>
  <c r="G23" i="6" s="1"/>
  <c r="G33" i="6"/>
  <c r="F45" i="6"/>
  <c r="G45" i="6" s="1"/>
  <c r="O16" i="7"/>
  <c r="O17" i="7" s="1"/>
  <c r="K11" i="7"/>
  <c r="J15" i="7"/>
  <c r="K16" i="7" s="1"/>
  <c r="K17" i="7" s="1"/>
  <c r="D16" i="7"/>
  <c r="N9" i="7"/>
  <c r="O9" i="7" s="1"/>
  <c r="P9" i="7" s="1"/>
  <c r="H15" i="7"/>
  <c r="I9" i="7"/>
  <c r="I11" i="7"/>
  <c r="N11" i="7"/>
  <c r="O11" i="7" s="1"/>
  <c r="P11" i="7" s="1"/>
  <c r="N10" i="7"/>
  <c r="I10" i="7"/>
  <c r="P16" i="7" l="1"/>
  <c r="I16" i="7"/>
  <c r="I17" i="7" s="1"/>
  <c r="O10" i="7"/>
  <c r="P10" i="7" s="1"/>
  <c r="N16" i="7"/>
  <c r="J8" i="5"/>
  <c r="P7" i="7" l="1"/>
</calcChain>
</file>

<file path=xl/sharedStrings.xml><?xml version="1.0" encoding="utf-8"?>
<sst xmlns="http://schemas.openxmlformats.org/spreadsheetml/2006/main" count="196" uniqueCount="140">
  <si>
    <t>ผ่าน</t>
  </si>
  <si>
    <t>ผลการดำเนินงาน</t>
  </si>
  <si>
    <t>ผลลัพธ์</t>
  </si>
  <si>
    <t>องค์ประกอบที่ 2 บัณฑิต</t>
  </si>
  <si>
    <t>คะแนน</t>
  </si>
  <si>
    <t>องค์ประกอบที่ 5 หลักสูตร การเรียนการสอน การประเมินผู้เรียน</t>
  </si>
  <si>
    <t>1. จำนวนอาจารย์ประจำหลักสูตร</t>
  </si>
  <si>
    <t>2. คุณสมบัติของอาจารย์ประจำหลักสูตร</t>
  </si>
  <si>
    <t>ไม่ผ่าน</t>
  </si>
  <si>
    <t>เกณฑ์การประเมิน</t>
  </si>
  <si>
    <t>องค์ประกอบที่ 1  การกำกับมาตรฐาน</t>
  </si>
  <si>
    <t>ตัวบ่งชี้ 1.1 การบริหารจัดการหลักสูตรตามเกณฑ์มาตรฐานหลักสูตรที่กำหนดโดย สกอ.</t>
  </si>
  <si>
    <t>3. คุณสมบัติของอาจารย์ผู้รับผิดชอบหลักสูตร</t>
  </si>
  <si>
    <t xml:space="preserve">4. คุณสมบัติของอาจารย์ผู้สอน
</t>
  </si>
  <si>
    <t>6. คุณสมบัติของอาจารย์ที่ปรึกษาวิทยานิพนธ์ร่วม (ถ้ามี)</t>
  </si>
  <si>
    <t xml:space="preserve">7. คุณสมบัติของอาจารย์ผู้สอบวิทยานิพนธ์  </t>
  </si>
  <si>
    <t>9. ภาระงานอาจารย์ที่ปรึกษาวิทยานิพนธ์และการค้นคว้าอิสระในระดับบัณฑิตศึกษา</t>
  </si>
  <si>
    <t>10.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</si>
  <si>
    <t>11. การปรับปรุงหลักสูตรตามรอบระยะเวลาที่กำหนด</t>
  </si>
  <si>
    <t>12. การดำเนินงานให้เป็นไปตามตัวบ่งชี้ผลการดำเนินงานเพื่อการประกันคุณภาพหลักสูตรและการเรียนการสอนตามกรอบมาตรฐานคุณวุฒิระดับอุดมศึกษาแห่งชาติ</t>
  </si>
  <si>
    <t>ตัวบ่งชี้ที่  2.1  คุณภาพบัณฑิตตามกรอบมาตรฐานคุณวุฒิระดับอุดมศึกษาแห่งชาติ</t>
  </si>
  <si>
    <t>องค์ประกอบที่ 3  นักศึกษา</t>
  </si>
  <si>
    <t>ตัวบ่งชี้ที่  3.1  การรับนักศึกษา</t>
  </si>
  <si>
    <t>เลือก</t>
  </si>
  <si>
    <t>ตัวบ่งชี้ที่  3.2  การส่งเสริมและพัฒนานักศึกษา</t>
  </si>
  <si>
    <t>ตัวบ่งชี้ที่  3.3  ผลที่เกิดกับนักศึกษา</t>
  </si>
  <si>
    <t>องค์ประกอบที่ 4  อาจารย์</t>
  </si>
  <si>
    <t>ตัวบ่งชี้ที่  4.1  การบริหารและพัฒนาอาจารย์</t>
  </si>
  <si>
    <t>ตัวบ่งชี้ที่  4.2  คุณภาพอาจารย์</t>
  </si>
  <si>
    <t>ตัวบ่งชี้ที่  4.3  ผลที่เกิดกับอาจารย์</t>
  </si>
  <si>
    <t>ตัวบ่งชี้ที่  5.1  สาระของรายวิชาในหลักสูตร</t>
  </si>
  <si>
    <t>ตัวบ่งชี้ที่  5.2  การวางระบบผู้สอนและกระบวนการจัดการเรียนการสอน</t>
  </si>
  <si>
    <t>ตัวบ่งชี้ที่  5.3 การประเมินผู้เรียน</t>
  </si>
  <si>
    <t>ตัวบ่งชี้ที่  5.4 ผลการดำเนินงานหลักสูตรตามกรอบมาตรฐานคุณวุฒิระดับอุดมศึกษาแห่งชาติ</t>
  </si>
  <si>
    <t>องค์ประกอบที่ 6  สิ่งสนับสนุนการเรียนรู้</t>
  </si>
  <si>
    <t>ตัวบ่งชี้ที่ 6.1 สิ่งสนับสนุนการเรียนรู้</t>
  </si>
  <si>
    <t>หมายเหตุ</t>
  </si>
  <si>
    <t xml:space="preserve">    - จำนวนบทความของอาจารย์ประจำหลักสูตรปริญญาเอกที่ได้รับการอ้างอิงในวารสารระดับชาติหรือนานาชาติต่อจำนวนอาจารย์ประจำหลักสูตร (เฉพาะหลักสูตรปริญญาเอก)</t>
  </si>
  <si>
    <t>5.คุณสมบัติของอาจารย์ที่ปรึกษาวิทยานิพนธ์หลักและอาจารย์ที่ปรึกษาการค้นคว้าอิสระ</t>
  </si>
  <si>
    <t>ปริญญาตรี</t>
  </si>
  <si>
    <t>ปริญญาโท</t>
  </si>
  <si>
    <t>ปริญญาเอก</t>
  </si>
  <si>
    <t>คณะวิทยาศาสตร์และเทคโนโลยี</t>
  </si>
  <si>
    <t>คณะเทคโนโลยีการเกษตร</t>
  </si>
  <si>
    <t>คณะเทคโนโลยีอุตสาหกรรม</t>
  </si>
  <si>
    <t>คณะครุศาสตร์</t>
  </si>
  <si>
    <t>คณะวิทยาการจัดการ</t>
  </si>
  <si>
    <t>คณะมนุษยศาสตร์และสังคมศาสตร์</t>
  </si>
  <si>
    <t>วิทยาลัยนวัตกรรมการจัดการ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</si>
  <si>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</si>
  <si>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</si>
  <si>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</si>
  <si>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องค์ประกอบ</t>
  </si>
  <si>
    <t>จำนวนตัวบ่งชี้</t>
  </si>
  <si>
    <t>Input</t>
  </si>
  <si>
    <t>Process</t>
  </si>
  <si>
    <t>Output</t>
  </si>
  <si>
    <t>ระดับคุณภาพ</t>
  </si>
  <si>
    <t>1 การกำกับมาตรฐาน</t>
  </si>
  <si>
    <t>2 บัณฑิต</t>
  </si>
  <si>
    <t>3 นักศึกษา</t>
  </si>
  <si>
    <t>4 อาจารย์</t>
  </si>
  <si>
    <t>5 หลักสูตร การเรียนการสอน การประเมินผู้เรียน</t>
  </si>
  <si>
    <t>6 สิ่งสนับสนุนการเรียนรู้</t>
  </si>
  <si>
    <t>รวม</t>
  </si>
  <si>
    <t>ผลการประเมิน</t>
  </si>
  <si>
    <t>-</t>
  </si>
  <si>
    <t>ชื่อหลักสูตร :</t>
  </si>
  <si>
    <t>คณะ/หน่วยงาน :</t>
  </si>
  <si>
    <t>ชื่อสาขาวิชา :</t>
  </si>
  <si>
    <t>กลุ่มสาขาวิชา :</t>
  </si>
  <si>
    <t>sqm@vru.ac.th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</si>
  <si>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</si>
  <si>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</si>
  <si>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ร้อยละของบัณฑิตปริญญาตรีที่ได้งานทำหรือประกอบอาชีพอิสระภายใน 1 ปี (ปริญญาตรี)</t>
  </si>
  <si>
    <t>เลือกระดับเพื่อ 2.2</t>
  </si>
  <si>
    <t>ระดับการประเมิน :</t>
  </si>
  <si>
    <t>ไม่ประเมินเกณฑ์นี้</t>
  </si>
  <si>
    <t>ประเมินเกณฑ์นี้</t>
  </si>
  <si>
    <t>5.คุณสมบัติของอาจารย์ที่ปรึกษาวิทยานิพนธ์หลักและอาจารย์ที่ปรึกษาการค้นคว้าอิสระ (ไม่ประเมินเกณฑ์นี้)</t>
  </si>
  <si>
    <t>6. คุณสมบัติของอาจารย์ที่ปรึกษาวิทยานิพนธ์ร่วม (ถ้ามี) (ไม่ประเมินเกณฑ์นี้)</t>
  </si>
  <si>
    <t>7. คุณสมบัติของอาจารย์ผู้สอบวิทยานิพนธ์  (ไม่ประเมินเกณฑ์นี้)</t>
  </si>
  <si>
    <t>9. ภาระงานอาจารย์ที่ปรึกษาวิทยานิพนธ์และการค้นคว้าอิสระในระดับบัณฑิตศึกษา (ไม่ประเมินเกณฑ์นี้)</t>
  </si>
  <si>
    <t>10.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 (ไม่ประเมินเกณฑ์นี้)</t>
  </si>
  <si>
    <t>ตัวบ่งชี้ 1.1</t>
  </si>
  <si>
    <t>3.คุณสมบัติของอาจารย์ผู้รับผิดชอบหลักสูตร(ไม่ประเมินเกณฑ์นี้)</t>
  </si>
  <si>
    <t xml:space="preserve">4.คุณสมบัติของอาจารย์ผู้สอน(ไม่ประเมินเกณฑ์นี้)
</t>
  </si>
  <si>
    <t>ตัวบ่งชี้ 2.2</t>
  </si>
  <si>
    <t>ตัวบ่งชี้ที่ 2.2  ผลงานของนักศึกษาและผู้สำเร็จการศึกษาในระดับปริญญาเอกที่ได้รับการตีพิมพ์หรือเผยแพร่ (ปริญญาเอก)</t>
  </si>
  <si>
    <t>ตัวบ่งชี้ที่ 2.2  ผลงานของนักศึกษาและผู้สำเร็จการศึกษาในระดับปริญญาเอกที่ได้รับการตีพิมพ์หรือเผยแพร่ (ปริญญาโท)</t>
  </si>
  <si>
    <t>ตัวบ่งชี้ที่ 2.2  ร้อยละของบัณฑิตปริญญาตรีที่ได้งานทำหรือประกอบอาชีพอิสระภายใน 1 ปี (ปริญญาตรี)</t>
  </si>
  <si>
    <t>หน่วยนับ</t>
  </si>
  <si>
    <t>ร้อยละ</t>
  </si>
  <si>
    <t>อัตราส่วน</t>
  </si>
  <si>
    <t>ตาราง 2 ผลวิเคราะห์คุณภาพการศึกษาภายในระดับหลักสูตร</t>
  </si>
  <si>
    <t>3) วิธีการใช้งาน ดังนี้</t>
  </si>
  <si>
    <t xml:space="preserve">ขั้นตอนที่ 1 กรอกข้อมูลชื่อหลักสูตร สาขาวิชา ระดับการประเมิน กลุ่มสาขาวิชา และคณะหน่วยงาน ในตาราง 1 </t>
  </si>
  <si>
    <t>ขั้นตอนที่ 2 กรอกผลการดำเนินงาน ในช่องผลลัพธ์ของแต่ละตัวบ่งชี้ (ช่องสีเหลือง)</t>
  </si>
  <si>
    <t xml:space="preserve">ขั้นตอนที่ 3 ผลวิเคราะห์คุณภาพรายองค์ประกอบสามารถเข้าดูรายละเอียดที่ ตาราง 2 </t>
  </si>
  <si>
    <t>สำนักมาตรฐานฯ โทรภายใน 492</t>
  </si>
  <si>
    <t>8.การตีพิมพ์เผยแพร่ผลงานของผู้สำเร็จการศึกษา</t>
  </si>
  <si>
    <t>8.การตีพิมพ์เผยแพร่ผลงานของผู้สำเร็จการศึกษา (ไม่ประเมินเกณฑ์นี้)</t>
  </si>
  <si>
    <t xml:space="preserve">คะแนนเฉลี่ยทุกตัวบ่งชี้ องค์ประกอบที่ 2 - 6  </t>
  </si>
  <si>
    <t>คะแนนฉลี่ย องค์ประกอบที่ 6</t>
  </si>
  <si>
    <t>คะแนนฉลี่ย องค์ประกอบที่ 5</t>
  </si>
  <si>
    <t>คะแนนฉลี่ย องค์ประกอบที่ 4</t>
  </si>
  <si>
    <t>คะแนนฉลี่ย องค์ประกอบที่ 3</t>
  </si>
  <si>
    <t>คะแนนฉลี่ย องค์ประกอบที่ 2</t>
  </si>
  <si>
    <t xml:space="preserve">คะแนนฉลี่ย องค์ประกอบที่ 1 </t>
  </si>
  <si>
    <t>คะแนนเฉลี่ย</t>
  </si>
  <si>
    <t>คะแนนจะไม่ปรากฏหากไม่เลือกกลุ่มสาขาวิชา</t>
  </si>
  <si>
    <t>คลิกเลือกคณะที่หลักสูตรสังกัด</t>
  </si>
  <si>
    <t>คลิกเลือก</t>
  </si>
  <si>
    <t>คลิกเลือกกลุ่มสาขาวิชา</t>
  </si>
  <si>
    <t>คลิกเลือกระดับปริญญา</t>
  </si>
  <si>
    <t xml:space="preserve">ค่าเฉลี่ย </t>
  </si>
  <si>
    <t>i</t>
  </si>
  <si>
    <t>p</t>
  </si>
  <si>
    <t>o</t>
  </si>
  <si>
    <r>
      <t>สาขาวิชา</t>
    </r>
    <r>
      <rPr>
        <b/>
        <sz val="16"/>
        <color rgb="FFFF0000"/>
        <rFont val="Browallia New"/>
        <family val="2"/>
      </rPr>
      <t>*</t>
    </r>
    <r>
      <rPr>
        <b/>
        <sz val="16"/>
        <color theme="1"/>
        <rFont val="Browallia New"/>
        <family val="2"/>
      </rPr>
      <t xml:space="preserve"> :</t>
    </r>
  </si>
  <si>
    <r>
      <t>กลุ่มสาขาวิชา</t>
    </r>
    <r>
      <rPr>
        <b/>
        <sz val="14"/>
        <color rgb="FFFF0000"/>
        <rFont val="Browallia New"/>
        <family val="2"/>
      </rPr>
      <t>*</t>
    </r>
    <r>
      <rPr>
        <b/>
        <sz val="14"/>
        <color theme="1"/>
        <rFont val="Browallia New"/>
        <family val="2"/>
      </rPr>
      <t xml:space="preserve"> :</t>
    </r>
  </si>
  <si>
    <r>
      <t>ชื่อหลักสูตร</t>
    </r>
    <r>
      <rPr>
        <b/>
        <sz val="14"/>
        <color rgb="FFFF0000"/>
        <rFont val="Browallia New"/>
        <family val="2"/>
      </rPr>
      <t>*</t>
    </r>
    <r>
      <rPr>
        <b/>
        <sz val="14"/>
        <color theme="1"/>
        <rFont val="Browallia New"/>
        <family val="2"/>
      </rPr>
      <t xml:space="preserve"> :</t>
    </r>
  </si>
  <si>
    <r>
      <t>คณะ/หน่วยงาน</t>
    </r>
    <r>
      <rPr>
        <b/>
        <sz val="14"/>
        <color rgb="FFFF0000"/>
        <rFont val="Browallia New"/>
        <family val="2"/>
      </rPr>
      <t>*</t>
    </r>
    <r>
      <rPr>
        <b/>
        <sz val="14"/>
        <color theme="1"/>
        <rFont val="Browallia New"/>
        <family val="2"/>
      </rPr>
      <t xml:space="preserve"> :</t>
    </r>
  </si>
  <si>
    <t>- ผลงานวิชาการของอาจารย์ประจำหลักสูตร</t>
  </si>
  <si>
    <t xml:space="preserve">- ร้อยละของอาจารย์ประจำหลักสูตรที่ดำรงตำแหน่งทางวิชาการ </t>
  </si>
  <si>
    <t>- ร้อยละของอาจารย์ประจำหลักสูตรที่มีคุณวุฒิปริญญาเอก</t>
  </si>
  <si>
    <r>
      <t>ระดับการประเมิน</t>
    </r>
    <r>
      <rPr>
        <b/>
        <sz val="14"/>
        <color theme="1"/>
        <rFont val="Browallia New"/>
        <family val="2"/>
      </rPr>
      <t xml:space="preserve"> :</t>
    </r>
  </si>
  <si>
    <t>กรอกผลดำเนินงานที่หลักสูตรดำเนินการได้ในแต่ละตัวบ่งชี้โปรแกรมคำนวณจะคำนวณคะแนนให้โดยอัตโนมัติ</t>
  </si>
  <si>
    <r>
      <t>ตาราง 1 ผลการประเมินรายตัวบ่งชี้ตามองค์ประกอบคุณภาพ</t>
    </r>
    <r>
      <rPr>
        <b/>
        <u/>
        <sz val="20"/>
        <color rgb="FF0000FF"/>
        <rFont val="Browallia New"/>
        <family val="2"/>
      </rPr>
      <t xml:space="preserve"> สำหรับหลักสูตรระดับปริญญาตรี</t>
    </r>
  </si>
  <si>
    <t>ตัวบ่งช้ที่ 2.2 ร้อยละของบัณฑิตปริญญาตรีที่ได้งานทำหรือประกอบอาชีพอิสระภายใน 1 ปี</t>
  </si>
  <si>
    <t>ระดับปริญญาตรี</t>
  </si>
  <si>
    <r>
      <t>1) ตารางโปรแกรมนี้ใช้สำหรับคำนวณผลการประเมิน หลักสูตร</t>
    </r>
    <r>
      <rPr>
        <b/>
        <u/>
        <sz val="36"/>
        <color rgb="FFC00000"/>
        <rFont val="TH SarabunPSK"/>
        <family val="2"/>
      </rPr>
      <t>ระดับปริญญาตรี</t>
    </r>
    <r>
      <rPr>
        <b/>
        <sz val="28"/>
        <color rgb="FF0000FF"/>
        <rFont val="TH SarabunPSK"/>
        <family val="2"/>
      </rPr>
      <t>เท่านั้น !!</t>
    </r>
  </si>
  <si>
    <t xml:space="preserve">พัฒนาโดย Nareekan poomkongthong
</t>
  </si>
  <si>
    <t>มีข้อสงสัยในการใช้โปรแกรมคำนวณ สามารถติดต่อได้ที่ sqm@vru.ac.th</t>
  </si>
  <si>
    <r>
      <t xml:space="preserve">2) โปรแกรมคำนวณนี้ต้องใช้งานใน </t>
    </r>
    <r>
      <rPr>
        <b/>
        <u/>
        <sz val="30"/>
        <color rgb="FFFF0000"/>
        <rFont val="TH SarabunPSK"/>
        <family val="2"/>
      </rPr>
      <t>MS Excel 2010</t>
    </r>
    <r>
      <rPr>
        <b/>
        <sz val="28"/>
        <color rgb="FF0000FF"/>
        <rFont val="TH SarabunPSK"/>
        <family val="2"/>
      </rPr>
      <t xml:space="preserve"> ขึ้นไป</t>
    </r>
  </si>
  <si>
    <r>
      <t xml:space="preserve">หมายเหตุ : หากหลักสูตรไม่ได้รับการประเมินในตัวบ่งชี้ใด ๆ  </t>
    </r>
    <r>
      <rPr>
        <b/>
        <u/>
        <sz val="28"/>
        <color rgb="FFFF0000"/>
        <rFont val="TH SarabunPSK"/>
        <family val="2"/>
      </rPr>
      <t>ไม่ต้อง</t>
    </r>
    <r>
      <rPr>
        <b/>
        <sz val="28"/>
        <color rgb="FFFF0000"/>
        <rFont val="TH SarabunPSK"/>
        <family val="2"/>
      </rPr>
      <t>กรอกข้อมูลในช่องผลดำเนินงาน (ช่องสีเหลือง)และโปรแกรมจะไม่นำตัวบ่งชี้นั้นๆมาเป็นตัวหารในการคำนวณ</t>
    </r>
  </si>
  <si>
    <r>
      <t xml:space="preserve">หมายเหตุ : หากไม่ได้รับการประเมินในตัวบ่งชี้ใด ๆ  </t>
    </r>
    <r>
      <rPr>
        <b/>
        <u/>
        <sz val="14"/>
        <color rgb="FFC00000"/>
        <rFont val="TH SarabunPSK"/>
        <family val="2"/>
      </rPr>
      <t>ไม่ต้อง</t>
    </r>
    <r>
      <rPr>
        <b/>
        <sz val="14"/>
        <color rgb="FF0000FF"/>
        <rFont val="TH SarabunPSK"/>
        <family val="2"/>
      </rPr>
      <t>กรอกข้อมูลในช่องผลดำเนินงาน (ช่องสีเหลือง) และโปรแกรมจะไม่นำตัวบ่งชี้นั้นๆมาเป็นตัวหารในการคำนวณ</t>
    </r>
  </si>
  <si>
    <t>วิธีการใช้โปรแกรมคำนวณผลการประเมินคุณภาพการศึกษาภายใน ระดับหลักสูตร ประจำปีการศึกษา 2559</t>
  </si>
  <si>
    <t>update : 08/02/2017</t>
  </si>
  <si>
    <t>ระดับ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</si>
</sst>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6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6"/>
      <color theme="1"/>
      <name val="TH Niramit AS"/>
    </font>
    <font>
      <b/>
      <sz val="16"/>
      <color rgb="FF0000FF"/>
      <name val="TH Mali Grade 6"/>
    </font>
    <font>
      <sz val="16"/>
      <name val="TH SarabunPSK"/>
      <family val="2"/>
    </font>
    <font>
      <u/>
      <sz val="16"/>
      <color theme="10"/>
      <name val="Tahoma"/>
      <family val="2"/>
      <charset val="222"/>
      <scheme val="minor"/>
    </font>
    <font>
      <b/>
      <sz val="24"/>
      <color theme="1"/>
      <name val="TH Mali Grade 6"/>
    </font>
    <font>
      <b/>
      <sz val="18"/>
      <color theme="1"/>
      <name val="TH Niramit AS"/>
    </font>
    <font>
      <b/>
      <u/>
      <sz val="18"/>
      <color theme="10"/>
      <name val="TH Niramit AS"/>
    </font>
    <font>
      <sz val="11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sz val="22"/>
      <color rgb="FF0000FF"/>
      <name val="TH SarabunPSK"/>
      <family val="2"/>
    </font>
    <font>
      <b/>
      <sz val="28"/>
      <color rgb="FF0000FF"/>
      <name val="TH SarabunPSK"/>
      <family val="2"/>
    </font>
    <font>
      <b/>
      <sz val="28"/>
      <color theme="1"/>
      <name val="TH SarabunPSK"/>
      <family val="2"/>
    </font>
    <font>
      <b/>
      <sz val="22"/>
      <color theme="5" tint="-0.249977111117893"/>
      <name val="TH SarabunPSK"/>
      <family val="2"/>
    </font>
    <font>
      <b/>
      <sz val="8"/>
      <color theme="9" tint="-0.499984740745262"/>
      <name val="Tahoma"/>
      <family val="2"/>
      <scheme val="major"/>
    </font>
    <font>
      <b/>
      <sz val="9"/>
      <color theme="9" tint="-0.499984740745262"/>
      <name val="Tahoma"/>
      <family val="2"/>
      <scheme val="major"/>
    </font>
    <font>
      <sz val="9"/>
      <color theme="1"/>
      <name val="Tahoma"/>
      <family val="2"/>
      <scheme val="major"/>
    </font>
    <font>
      <b/>
      <sz val="16"/>
      <color theme="1"/>
      <name val="Browallia New"/>
      <family val="2"/>
    </font>
    <font>
      <b/>
      <sz val="16"/>
      <color rgb="FFFF0000"/>
      <name val="Browallia New"/>
      <family val="2"/>
    </font>
    <font>
      <sz val="16"/>
      <color theme="1"/>
      <name val="Browallia New"/>
      <family val="2"/>
    </font>
    <font>
      <b/>
      <sz val="16"/>
      <color rgb="FF0000FF"/>
      <name val="Browallia New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  <font>
      <b/>
      <sz val="14"/>
      <color rgb="FFFF0000"/>
      <name val="Browallia New"/>
      <family val="2"/>
    </font>
    <font>
      <sz val="14"/>
      <name val="Browallia New"/>
      <family val="2"/>
    </font>
    <font>
      <b/>
      <sz val="14"/>
      <color theme="0"/>
      <name val="Browallia New"/>
      <family val="2"/>
    </font>
    <font>
      <b/>
      <sz val="18"/>
      <color theme="1"/>
      <name val="Browallia New"/>
      <family val="2"/>
    </font>
    <font>
      <b/>
      <sz val="16"/>
      <name val="Browallia New"/>
      <family val="2"/>
    </font>
    <font>
      <b/>
      <sz val="12"/>
      <color theme="1"/>
      <name val="Browallia New"/>
      <family val="2"/>
    </font>
    <font>
      <sz val="1"/>
      <color rgb="FFFFE1FF"/>
      <name val="Browallia New"/>
      <family val="2"/>
    </font>
    <font>
      <b/>
      <sz val="1"/>
      <color rgb="FFFFE1FF"/>
      <name val="Browallia New"/>
      <family val="2"/>
    </font>
    <font>
      <sz val="18"/>
      <color theme="1"/>
      <name val="Browallia New"/>
      <family val="2"/>
    </font>
    <font>
      <sz val="16"/>
      <color theme="1"/>
      <name val="Tahoma"/>
      <family val="2"/>
      <charset val="222"/>
      <scheme val="minor"/>
    </font>
    <font>
      <b/>
      <sz val="14"/>
      <color rgb="FFFF0000"/>
      <name val="TH K2D July8"/>
    </font>
    <font>
      <b/>
      <sz val="28"/>
      <color rgb="FF000000"/>
      <name val="TH SarabunPSK"/>
      <family val="2"/>
    </font>
    <font>
      <b/>
      <sz val="20"/>
      <color theme="1"/>
      <name val="Browallia New"/>
      <family val="2"/>
    </font>
    <font>
      <b/>
      <sz val="36"/>
      <name val="TH SarabunPSK"/>
      <family val="2"/>
    </font>
    <font>
      <b/>
      <sz val="48"/>
      <color theme="1"/>
      <name val="TH SarabunPSK"/>
      <family val="2"/>
    </font>
    <font>
      <b/>
      <u/>
      <sz val="20"/>
      <color rgb="FF0000FF"/>
      <name val="Browallia New"/>
      <family val="2"/>
    </font>
    <font>
      <b/>
      <u/>
      <sz val="36"/>
      <color rgb="FFC00000"/>
      <name val="TH SarabunPSK"/>
      <family val="2"/>
    </font>
    <font>
      <b/>
      <sz val="28"/>
      <color rgb="FFFF0000"/>
      <name val="TH SarabunPSK"/>
      <family val="2"/>
    </font>
    <font>
      <b/>
      <u/>
      <sz val="28"/>
      <color rgb="FFFF0000"/>
      <name val="TH SarabunPSK"/>
      <family val="2"/>
    </font>
    <font>
      <b/>
      <u/>
      <sz val="30"/>
      <color rgb="FFFF0000"/>
      <name val="TH SarabunPSK"/>
      <family val="2"/>
    </font>
    <font>
      <b/>
      <sz val="14"/>
      <color rgb="FF0000FF"/>
      <name val="TH SarabunPSK"/>
      <family val="2"/>
    </font>
    <font>
      <b/>
      <u/>
      <sz val="14"/>
      <color rgb="FFC0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fgColor theme="2" tint="-9.9948118533890809E-2"/>
        <bgColor theme="2" tint="-0.249977111117893"/>
      </patternFill>
    </fill>
    <fill>
      <patternFill patternType="lightGray">
        <bgColor theme="2" tint="-9.9978637043366805E-2"/>
      </patternFill>
    </fill>
    <fill>
      <patternFill patternType="solid">
        <fgColor rgb="FFFFE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Trellis">
        <bgColor theme="2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36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0" fillId="2" borderId="0" xfId="0" applyFill="1"/>
    <xf numFmtId="2" fontId="11" fillId="0" borderId="0" xfId="0" applyNumberFormat="1" applyFont="1" applyAlignment="1" applyProtection="1">
      <alignment horizontal="center" vertical="center"/>
      <protection hidden="1"/>
    </xf>
    <xf numFmtId="2" fontId="11" fillId="0" borderId="0" xfId="0" applyNumberFormat="1" applyFont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0" fillId="2" borderId="0" xfId="0" applyFill="1" applyBorder="1"/>
    <xf numFmtId="0" fontId="12" fillId="2" borderId="0" xfId="0" applyFont="1" applyFill="1"/>
    <xf numFmtId="0" fontId="12" fillId="2" borderId="7" xfId="0" applyFont="1" applyFill="1" applyBorder="1"/>
    <xf numFmtId="0" fontId="12" fillId="2" borderId="0" xfId="0" applyFont="1" applyFill="1" applyBorder="1"/>
    <xf numFmtId="0" fontId="12" fillId="2" borderId="3" xfId="0" applyFont="1" applyFill="1" applyBorder="1"/>
    <xf numFmtId="0" fontId="13" fillId="2" borderId="0" xfId="0" applyFont="1" applyFill="1" applyBorder="1"/>
    <xf numFmtId="0" fontId="12" fillId="2" borderId="6" xfId="0" applyFont="1" applyFill="1" applyBorder="1"/>
    <xf numFmtId="0" fontId="12" fillId="2" borderId="5" xfId="0" applyFont="1" applyFill="1" applyBorder="1"/>
    <xf numFmtId="0" fontId="12" fillId="2" borderId="4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0" fillId="0" borderId="0" xfId="0" applyFont="1" applyProtection="1">
      <protection locked="0"/>
    </xf>
    <xf numFmtId="0" fontId="16" fillId="2" borderId="5" xfId="0" applyFont="1" applyFill="1" applyBorder="1"/>
    <xf numFmtId="0" fontId="19" fillId="2" borderId="0" xfId="0" applyFont="1" applyFill="1" applyProtection="1">
      <protection hidden="1"/>
    </xf>
    <xf numFmtId="0" fontId="20" fillId="2" borderId="14" xfId="0" applyFont="1" applyFill="1" applyBorder="1" applyAlignment="1" applyProtection="1">
      <protection hidden="1"/>
    </xf>
    <xf numFmtId="0" fontId="22" fillId="2" borderId="15" xfId="0" applyFont="1" applyFill="1" applyBorder="1" applyAlignment="1" applyProtection="1">
      <protection hidden="1"/>
    </xf>
    <xf numFmtId="0" fontId="22" fillId="2" borderId="40" xfId="0" applyFont="1" applyFill="1" applyBorder="1" applyAlignment="1" applyProtection="1">
      <protection hidden="1"/>
    </xf>
    <xf numFmtId="0" fontId="23" fillId="2" borderId="40" xfId="0" applyFont="1" applyFill="1" applyBorder="1" applyAlignment="1" applyProtection="1">
      <protection hidden="1"/>
    </xf>
    <xf numFmtId="0" fontId="23" fillId="2" borderId="41" xfId="0" applyFont="1" applyFill="1" applyBorder="1" applyAlignment="1" applyProtection="1">
      <protection hidden="1"/>
    </xf>
    <xf numFmtId="0" fontId="24" fillId="7" borderId="10" xfId="0" applyFont="1" applyFill="1" applyBorder="1" applyAlignment="1" applyProtection="1">
      <alignment vertical="top"/>
      <protection locked="0" hidden="1"/>
    </xf>
    <xf numFmtId="0" fontId="24" fillId="7" borderId="10" xfId="0" applyFont="1" applyFill="1" applyBorder="1" applyAlignment="1" applyProtection="1">
      <alignment vertical="top"/>
      <protection hidden="1"/>
    </xf>
    <xf numFmtId="0" fontId="24" fillId="7" borderId="11" xfId="0" applyFont="1" applyFill="1" applyBorder="1" applyAlignment="1" applyProtection="1">
      <alignment vertical="top"/>
      <protection hidden="1"/>
    </xf>
    <xf numFmtId="3" fontId="25" fillId="0" borderId="24" xfId="0" applyNumberFormat="1" applyFont="1" applyBorder="1" applyAlignment="1" applyProtection="1">
      <alignment horizontal="center" vertical="top" wrapText="1"/>
      <protection hidden="1"/>
    </xf>
    <xf numFmtId="2" fontId="25" fillId="0" borderId="24" xfId="0" applyNumberFormat="1" applyFont="1" applyBorder="1" applyAlignment="1" applyProtection="1">
      <alignment horizontal="center" vertical="top" wrapText="1"/>
      <protection locked="0" hidden="1"/>
    </xf>
    <xf numFmtId="2" fontId="25" fillId="2" borderId="2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24" xfId="0" applyFont="1" applyBorder="1" applyAlignment="1" applyProtection="1">
      <alignment horizontal="left" vertical="top" wrapText="1"/>
      <protection locked="0" hidden="1"/>
    </xf>
    <xf numFmtId="4" fontId="25" fillId="0" borderId="22" xfId="0" applyNumberFormat="1" applyFont="1" applyBorder="1" applyAlignment="1" applyProtection="1">
      <alignment horizontal="center" vertical="top" wrapText="1"/>
      <protection hidden="1"/>
    </xf>
    <xf numFmtId="2" fontId="25" fillId="2" borderId="2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Font="1" applyBorder="1" applyAlignment="1" applyProtection="1">
      <alignment horizontal="left" vertical="top" wrapText="1"/>
      <protection locked="0" hidden="1"/>
    </xf>
    <xf numFmtId="0" fontId="25" fillId="0" borderId="18" xfId="0" applyFont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25" fillId="0" borderId="19" xfId="0" applyFont="1" applyBorder="1" applyAlignment="1" applyProtection="1">
      <alignment horizontal="left" vertical="top" wrapText="1"/>
      <protection hidden="1"/>
    </xf>
    <xf numFmtId="4" fontId="25" fillId="0" borderId="16" xfId="0" applyNumberFormat="1" applyFont="1" applyBorder="1" applyAlignment="1" applyProtection="1">
      <alignment horizontal="center" vertical="top" wrapText="1"/>
      <protection hidden="1"/>
    </xf>
    <xf numFmtId="2" fontId="25" fillId="0" borderId="15" xfId="0" applyNumberFormat="1" applyFont="1" applyBorder="1" applyAlignment="1" applyProtection="1">
      <alignment horizontal="center" vertical="top" wrapText="1"/>
      <protection hidden="1"/>
    </xf>
    <xf numFmtId="2" fontId="25" fillId="2" borderId="17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7" xfId="0" applyFont="1" applyBorder="1" applyAlignment="1" applyProtection="1">
      <alignment horizontal="left" vertical="top" wrapText="1"/>
      <protection locked="0" hidden="1"/>
    </xf>
    <xf numFmtId="0" fontId="25" fillId="2" borderId="15" xfId="0" applyFont="1" applyFill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left" vertical="top" wrapText="1"/>
      <protection locked="0" hidden="1"/>
    </xf>
    <xf numFmtId="0" fontId="25" fillId="2" borderId="10" xfId="0" applyFont="1" applyFill="1" applyBorder="1" applyAlignment="1" applyProtection="1">
      <alignment horizontal="center" vertical="center" wrapText="1"/>
      <protection hidden="1"/>
    </xf>
    <xf numFmtId="2" fontId="25" fillId="2" borderId="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" xfId="0" applyFont="1" applyBorder="1" applyAlignment="1" applyProtection="1">
      <alignment horizontal="left" vertical="top" wrapText="1"/>
      <protection locked="0" hidden="1"/>
    </xf>
    <xf numFmtId="0" fontId="25" fillId="2" borderId="14" xfId="0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left"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5" fillId="0" borderId="19" xfId="0" applyFont="1" applyBorder="1" applyAlignment="1" applyProtection="1">
      <alignment horizontal="left" vertical="top"/>
      <protection hidden="1"/>
    </xf>
    <xf numFmtId="0" fontId="24" fillId="7" borderId="10" xfId="0" applyFont="1" applyFill="1" applyBorder="1" applyAlignment="1" applyProtection="1">
      <alignment horizontal="center" vertical="center"/>
      <protection locked="0" hidden="1"/>
    </xf>
    <xf numFmtId="4" fontId="25" fillId="10" borderId="26" xfId="0" applyNumberFormat="1" applyFont="1" applyFill="1" applyBorder="1" applyAlignment="1" applyProtection="1">
      <alignment horizontal="center" vertical="center" wrapText="1"/>
      <protection hidden="1"/>
    </xf>
    <xf numFmtId="2" fontId="25" fillId="9" borderId="22" xfId="0" applyNumberFormat="1" applyFont="1" applyFill="1" applyBorder="1" applyAlignment="1" applyProtection="1">
      <alignment horizontal="center" vertical="top" wrapText="1"/>
      <protection hidden="1"/>
    </xf>
    <xf numFmtId="2" fontId="25" fillId="0" borderId="22" xfId="0" applyNumberFormat="1" applyFont="1" applyBorder="1" applyAlignment="1" applyProtection="1">
      <alignment horizontal="center" vertical="top" wrapText="1"/>
      <protection hidden="1"/>
    </xf>
    <xf numFmtId="2" fontId="25" fillId="0" borderId="18" xfId="0" applyNumberFormat="1" applyFont="1" applyBorder="1" applyAlignment="1" applyProtection="1">
      <alignment horizontal="center" vertical="center" wrapText="1"/>
      <protection hidden="1"/>
    </xf>
    <xf numFmtId="2" fontId="25" fillId="0" borderId="23" xfId="0" applyNumberFormat="1" applyFont="1" applyBorder="1" applyAlignment="1" applyProtection="1">
      <alignment horizontal="center" vertical="top" wrapText="1"/>
      <protection locked="0" hidden="1"/>
    </xf>
    <xf numFmtId="0" fontId="25" fillId="0" borderId="27" xfId="0" applyFont="1" applyBorder="1" applyAlignment="1" applyProtection="1">
      <alignment horizontal="left" vertical="top" wrapText="1"/>
      <protection locked="0" hidden="1"/>
    </xf>
    <xf numFmtId="2" fontId="25" fillId="0" borderId="27" xfId="0" applyNumberFormat="1" applyFont="1" applyBorder="1" applyAlignment="1" applyProtection="1">
      <alignment horizontal="center" vertical="center" wrapText="1"/>
      <protection hidden="1"/>
    </xf>
    <xf numFmtId="2" fontId="25" fillId="0" borderId="27" xfId="0" applyNumberFormat="1" applyFont="1" applyBorder="1" applyAlignment="1" applyProtection="1">
      <alignment horizontal="center" vertical="top" wrapText="1"/>
      <protection locked="0" hidden="1"/>
    </xf>
    <xf numFmtId="0" fontId="25" fillId="0" borderId="32" xfId="0" applyFont="1" applyBorder="1" applyAlignment="1" applyProtection="1">
      <alignment horizontal="left" vertical="top" wrapText="1"/>
      <protection locked="0" hidden="1"/>
    </xf>
    <xf numFmtId="2" fontId="25" fillId="0" borderId="30" xfId="0" applyNumberFormat="1" applyFont="1" applyBorder="1" applyAlignment="1" applyProtection="1">
      <alignment horizontal="center" vertical="center" wrapText="1"/>
      <protection hidden="1"/>
    </xf>
    <xf numFmtId="2" fontId="25" fillId="0" borderId="37" xfId="0" applyNumberFormat="1" applyFont="1" applyBorder="1" applyAlignment="1" applyProtection="1">
      <alignment horizontal="center" vertical="top" wrapText="1"/>
      <protection locked="0" hidden="1"/>
    </xf>
    <xf numFmtId="0" fontId="25" fillId="2" borderId="0" xfId="0" applyFont="1" applyFill="1" applyBorder="1" applyAlignment="1" applyProtection="1">
      <alignment horizontal="center" vertical="center" wrapText="1"/>
      <protection hidden="1"/>
    </xf>
    <xf numFmtId="2" fontId="25" fillId="2" borderId="23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3" xfId="0" applyFont="1" applyBorder="1" applyAlignment="1" applyProtection="1">
      <alignment horizontal="left" vertical="top" wrapText="1"/>
      <protection locked="0" hidden="1"/>
    </xf>
    <xf numFmtId="2" fontId="29" fillId="2" borderId="17" xfId="0" applyNumberFormat="1" applyFont="1" applyFill="1" applyBorder="1" applyAlignment="1" applyProtection="1">
      <alignment horizontal="center" vertical="center"/>
      <protection hidden="1"/>
    </xf>
    <xf numFmtId="2" fontId="29" fillId="2" borderId="13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/>
    <xf numFmtId="0" fontId="22" fillId="2" borderId="0" xfId="0" applyFont="1" applyFill="1"/>
    <xf numFmtId="0" fontId="30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0" fillId="5" borderId="16" xfId="0" applyFont="1" applyFill="1" applyBorder="1" applyAlignment="1" applyProtection="1">
      <alignment vertical="top"/>
      <protection hidden="1"/>
    </xf>
    <xf numFmtId="0" fontId="20" fillId="5" borderId="14" xfId="0" applyFont="1" applyFill="1" applyBorder="1" applyAlignment="1" applyProtection="1">
      <protection hidden="1"/>
    </xf>
    <xf numFmtId="0" fontId="20" fillId="5" borderId="18" xfId="0" applyFont="1" applyFill="1" applyBorder="1" applyAlignment="1" applyProtection="1">
      <alignment vertical="center"/>
      <protection hidden="1"/>
    </xf>
    <xf numFmtId="0" fontId="20" fillId="5" borderId="0" xfId="0" applyFont="1" applyFill="1" applyBorder="1" applyAlignment="1" applyProtection="1">
      <protection hidden="1"/>
    </xf>
    <xf numFmtId="0" fontId="20" fillId="5" borderId="20" xfId="0" applyFont="1" applyFill="1" applyBorder="1" applyAlignment="1" applyProtection="1">
      <alignment vertical="center"/>
      <protection hidden="1"/>
    </xf>
    <xf numFmtId="0" fontId="31" fillId="8" borderId="1" xfId="0" applyFont="1" applyFill="1" applyBorder="1" applyAlignment="1" applyProtection="1">
      <alignment horizontal="center" vertical="center" wrapText="1"/>
      <protection hidden="1"/>
    </xf>
    <xf numFmtId="0" fontId="31" fillId="8" borderId="1" xfId="0" applyFont="1" applyFill="1" applyBorder="1" applyAlignment="1" applyProtection="1">
      <alignment horizontal="center" vertical="center"/>
      <protection hidden="1"/>
    </xf>
    <xf numFmtId="0" fontId="20" fillId="8" borderId="1" xfId="0" applyFont="1" applyFill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left" vertical="center"/>
      <protection hidden="1"/>
    </xf>
    <xf numFmtId="0" fontId="32" fillId="2" borderId="1" xfId="0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2" fontId="22" fillId="6" borderId="1" xfId="0" applyNumberFormat="1" applyFont="1" applyFill="1" applyBorder="1" applyAlignment="1" applyProtection="1">
      <alignment horizontal="center"/>
      <protection hidden="1"/>
    </xf>
    <xf numFmtId="2" fontId="22" fillId="13" borderId="1" xfId="0" applyNumberFormat="1" applyFont="1" applyFill="1" applyBorder="1" applyAlignment="1" applyProtection="1">
      <alignment horizontal="center"/>
      <protection hidden="1"/>
    </xf>
    <xf numFmtId="2" fontId="22" fillId="0" borderId="1" xfId="0" applyNumberFormat="1" applyFont="1" applyBorder="1" applyAlignment="1" applyProtection="1">
      <alignment horizontal="center"/>
      <protection hidden="1"/>
    </xf>
    <xf numFmtId="2" fontId="20" fillId="0" borderId="1" xfId="0" applyNumberFormat="1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2" fontId="22" fillId="6" borderId="22" xfId="0" applyNumberFormat="1" applyFont="1" applyFill="1" applyBorder="1" applyAlignment="1" applyProtection="1">
      <alignment horizontal="center"/>
      <protection hidden="1"/>
    </xf>
    <xf numFmtId="2" fontId="22" fillId="13" borderId="22" xfId="0" applyNumberFormat="1" applyFont="1" applyFill="1" applyBorder="1" applyAlignment="1" applyProtection="1">
      <alignment horizontal="center"/>
      <protection hidden="1"/>
    </xf>
    <xf numFmtId="2" fontId="22" fillId="0" borderId="22" xfId="0" applyNumberFormat="1" applyFont="1" applyBorder="1" applyAlignment="1" applyProtection="1">
      <alignment horizontal="center"/>
      <protection hidden="1"/>
    </xf>
    <xf numFmtId="2" fontId="20" fillId="0" borderId="22" xfId="0" applyNumberFormat="1" applyFont="1" applyBorder="1" applyAlignment="1" applyProtection="1">
      <alignment horizontal="center"/>
      <protection hidden="1"/>
    </xf>
    <xf numFmtId="0" fontId="20" fillId="11" borderId="16" xfId="0" applyFont="1" applyFill="1" applyBorder="1" applyAlignment="1" applyProtection="1">
      <protection hidden="1"/>
    </xf>
    <xf numFmtId="0" fontId="20" fillId="11" borderId="17" xfId="0" applyFont="1" applyFill="1" applyBorder="1" applyAlignment="1" applyProtection="1">
      <protection hidden="1"/>
    </xf>
    <xf numFmtId="0" fontId="33" fillId="11" borderId="22" xfId="0" applyFont="1" applyFill="1" applyBorder="1" applyAlignment="1" applyProtection="1">
      <alignment horizontal="center" vertical="center"/>
      <protection hidden="1"/>
    </xf>
    <xf numFmtId="2" fontId="33" fillId="11" borderId="22" xfId="0" applyNumberFormat="1" applyFont="1" applyFill="1" applyBorder="1" applyAlignment="1" applyProtection="1">
      <alignment horizontal="center"/>
      <protection hidden="1"/>
    </xf>
    <xf numFmtId="2" fontId="34" fillId="11" borderId="22" xfId="0" applyNumberFormat="1" applyFont="1" applyFill="1" applyBorder="1" applyAlignment="1" applyProtection="1">
      <alignment horizontal="center"/>
      <protection hidden="1"/>
    </xf>
    <xf numFmtId="0" fontId="34" fillId="11" borderId="17" xfId="0" applyFont="1" applyFill="1" applyBorder="1" applyAlignment="1" applyProtection="1">
      <alignment horizontal="center" vertical="center"/>
      <protection hidden="1"/>
    </xf>
    <xf numFmtId="0" fontId="20" fillId="11" borderId="18" xfId="0" applyFont="1" applyFill="1" applyBorder="1" applyAlignment="1" applyProtection="1">
      <protection hidden="1"/>
    </xf>
    <xf numFmtId="0" fontId="20" fillId="11" borderId="19" xfId="0" applyFont="1" applyFill="1" applyBorder="1" applyAlignment="1" applyProtection="1">
      <protection hidden="1"/>
    </xf>
    <xf numFmtId="0" fontId="33" fillId="11" borderId="23" xfId="0" applyFont="1" applyFill="1" applyBorder="1" applyAlignment="1" applyProtection="1">
      <alignment horizontal="center" vertical="center"/>
      <protection hidden="1"/>
    </xf>
    <xf numFmtId="2" fontId="33" fillId="11" borderId="23" xfId="0" applyNumberFormat="1" applyFont="1" applyFill="1" applyBorder="1" applyAlignment="1" applyProtection="1">
      <alignment horizontal="center"/>
      <protection hidden="1"/>
    </xf>
    <xf numFmtId="2" fontId="34" fillId="11" borderId="23" xfId="0" applyNumberFormat="1" applyFont="1" applyFill="1" applyBorder="1" applyAlignment="1" applyProtection="1">
      <alignment horizontal="center"/>
      <protection hidden="1"/>
    </xf>
    <xf numFmtId="0" fontId="34" fillId="11" borderId="19" xfId="0" applyFont="1" applyFill="1" applyBorder="1" applyAlignment="1" applyProtection="1">
      <alignment horizontal="center" vertical="center"/>
      <protection hidden="1"/>
    </xf>
    <xf numFmtId="0" fontId="20" fillId="11" borderId="1" xfId="0" applyFont="1" applyFill="1" applyBorder="1" applyAlignment="1" applyProtection="1">
      <alignment horizontal="center"/>
      <protection hidden="1"/>
    </xf>
    <xf numFmtId="2" fontId="20" fillId="11" borderId="1" xfId="0" applyNumberFormat="1" applyFont="1" applyFill="1" applyBorder="1" applyAlignment="1" applyProtection="1">
      <alignment horizontal="center"/>
      <protection hidden="1"/>
    </xf>
    <xf numFmtId="2" fontId="20" fillId="11" borderId="1" xfId="0" applyNumberFormat="1" applyFont="1" applyFill="1" applyBorder="1" applyAlignment="1" applyProtection="1">
      <alignment horizontal="center" vertical="center"/>
      <protection hidden="1"/>
    </xf>
    <xf numFmtId="0" fontId="20" fillId="11" borderId="11" xfId="0" applyFont="1" applyFill="1" applyBorder="1" applyAlignment="1" applyProtection="1">
      <alignment horizontal="center" vertical="center"/>
      <protection hidden="1"/>
    </xf>
    <xf numFmtId="0" fontId="20" fillId="11" borderId="1" xfId="0" applyFont="1" applyFill="1" applyBorder="1" applyAlignment="1" applyProtection="1">
      <alignment horizontal="center" vertical="center"/>
      <protection hidden="1"/>
    </xf>
    <xf numFmtId="0" fontId="20" fillId="2" borderId="24" xfId="0" applyFont="1" applyFill="1" applyBorder="1" applyAlignment="1" applyProtection="1">
      <alignment horizontal="center"/>
      <protection hidden="1"/>
    </xf>
    <xf numFmtId="2" fontId="20" fillId="2" borderId="24" xfId="0" applyNumberFormat="1" applyFont="1" applyFill="1" applyBorder="1" applyAlignment="1" applyProtection="1">
      <alignment horizontal="center" vertical="center"/>
      <protection hidden="1"/>
    </xf>
    <xf numFmtId="0" fontId="22" fillId="12" borderId="1" xfId="0" applyFont="1" applyFill="1" applyBorder="1" applyAlignment="1" applyProtection="1">
      <alignment horizontal="center" vertical="center"/>
      <protection hidden="1"/>
    </xf>
    <xf numFmtId="0" fontId="22" fillId="12" borderId="22" xfId="0" applyFont="1" applyFill="1" applyBorder="1" applyAlignment="1" applyProtection="1">
      <alignment horizontal="center" vertical="center"/>
      <protection hidden="1"/>
    </xf>
    <xf numFmtId="2" fontId="20" fillId="11" borderId="22" xfId="0" applyNumberFormat="1" applyFont="1" applyFill="1" applyBorder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protection hidden="1"/>
    </xf>
    <xf numFmtId="49" fontId="2" fillId="0" borderId="0" xfId="0" applyNumberFormat="1" applyFont="1" applyProtection="1">
      <protection hidden="1"/>
    </xf>
    <xf numFmtId="0" fontId="32" fillId="2" borderId="11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top"/>
      <protection hidden="1"/>
    </xf>
    <xf numFmtId="0" fontId="24" fillId="2" borderId="18" xfId="0" applyFont="1" applyFill="1" applyBorder="1" applyAlignment="1" applyProtection="1">
      <alignment vertical="center"/>
      <protection hidden="1"/>
    </xf>
    <xf numFmtId="0" fontId="24" fillId="2" borderId="20" xfId="0" applyFont="1" applyFill="1" applyBorder="1" applyAlignment="1" applyProtection="1">
      <alignment vertical="center"/>
      <protection hidden="1"/>
    </xf>
    <xf numFmtId="2" fontId="25" fillId="2" borderId="4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43" xfId="0" applyFont="1" applyBorder="1" applyAlignment="1" applyProtection="1">
      <alignment horizontal="left" vertical="top" wrapText="1"/>
      <protection locked="0" hidden="1"/>
    </xf>
    <xf numFmtId="2" fontId="25" fillId="0" borderId="24" xfId="2" applyNumberFormat="1" applyFont="1" applyBorder="1" applyAlignment="1" applyProtection="1">
      <alignment horizontal="center" vertical="top" wrapText="1"/>
      <protection locked="0"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18" xfId="0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protection hidden="1"/>
    </xf>
    <xf numFmtId="0" fontId="37" fillId="2" borderId="0" xfId="0" applyFont="1" applyFill="1" applyProtection="1">
      <protection hidden="1"/>
    </xf>
    <xf numFmtId="0" fontId="38" fillId="0" borderId="0" xfId="0" applyFont="1" applyAlignment="1">
      <alignment horizontal="center" vertical="center"/>
    </xf>
    <xf numFmtId="0" fontId="26" fillId="2" borderId="22" xfId="0" applyFont="1" applyFill="1" applyBorder="1" applyAlignment="1" applyProtection="1">
      <alignment vertical="top" wrapText="1"/>
      <protection hidden="1"/>
    </xf>
    <xf numFmtId="0" fontId="40" fillId="2" borderId="0" xfId="0" applyFont="1" applyFill="1" applyBorder="1"/>
    <xf numFmtId="0" fontId="40" fillId="0" borderId="0" xfId="0" applyFont="1" applyAlignment="1">
      <alignment horizontal="left" vertical="center"/>
    </xf>
    <xf numFmtId="0" fontId="15" fillId="2" borderId="7" xfId="0" applyFont="1" applyFill="1" applyBorder="1"/>
    <xf numFmtId="0" fontId="15" fillId="2" borderId="3" xfId="0" applyFont="1" applyFill="1" applyBorder="1"/>
    <xf numFmtId="0" fontId="25" fillId="2" borderId="24" xfId="0" applyFont="1" applyFill="1" applyBorder="1" applyAlignment="1" applyProtection="1">
      <alignment horizontal="left" vertical="top" wrapText="1"/>
      <protection locked="0" hidden="1"/>
    </xf>
    <xf numFmtId="0" fontId="0" fillId="2" borderId="0" xfId="0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Font="1" applyProtection="1">
      <protection locked="0" hidden="1"/>
    </xf>
    <xf numFmtId="0" fontId="0" fillId="2" borderId="0" xfId="0" applyFill="1" applyBorder="1" applyProtection="1">
      <protection hidden="1"/>
    </xf>
    <xf numFmtId="0" fontId="0" fillId="0" borderId="0" xfId="0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0" xfId="1" applyFont="1" applyFill="1" applyAlignment="1" applyProtection="1">
      <alignment vertical="center"/>
      <protection hidden="1"/>
    </xf>
    <xf numFmtId="0" fontId="10" fillId="2" borderId="0" xfId="1" applyFont="1" applyFill="1" applyProtection="1">
      <protection hidden="1"/>
    </xf>
    <xf numFmtId="0" fontId="4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0" fontId="25" fillId="0" borderId="18" xfId="0" applyFont="1" applyBorder="1" applyAlignment="1" applyProtection="1">
      <alignment horizontal="left"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5" fillId="0" borderId="19" xfId="0" applyFont="1" applyBorder="1" applyAlignment="1" applyProtection="1">
      <alignment horizontal="left" vertical="top"/>
      <protection hidden="1"/>
    </xf>
    <xf numFmtId="4" fontId="25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24" fillId="14" borderId="1" xfId="0" applyFont="1" applyFill="1" applyBorder="1" applyAlignment="1" applyProtection="1">
      <alignment horizontal="center" vertical="center" wrapText="1"/>
      <protection hidden="1"/>
    </xf>
    <xf numFmtId="0" fontId="20" fillId="14" borderId="1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/>
    <xf numFmtId="0" fontId="44" fillId="2" borderId="0" xfId="0" applyFont="1" applyFill="1" applyBorder="1"/>
    <xf numFmtId="0" fontId="47" fillId="2" borderId="0" xfId="0" applyFont="1" applyFill="1" applyBorder="1"/>
    <xf numFmtId="0" fontId="20" fillId="2" borderId="24" xfId="0" applyFont="1" applyFill="1" applyBorder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1" fillId="3" borderId="8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/>
    </xf>
    <xf numFmtId="0" fontId="25" fillId="0" borderId="12" xfId="0" applyFont="1" applyBorder="1" applyAlignment="1" applyProtection="1">
      <alignment horizontal="left" vertical="top"/>
      <protection hidden="1"/>
    </xf>
    <xf numFmtId="0" fontId="25" fillId="0" borderId="10" xfId="0" applyFont="1" applyBorder="1" applyAlignment="1" applyProtection="1">
      <alignment horizontal="left" vertical="top"/>
      <protection hidden="1"/>
    </xf>
    <xf numFmtId="0" fontId="25" fillId="0" borderId="11" xfId="0" applyFont="1" applyBorder="1" applyAlignment="1" applyProtection="1">
      <alignment horizontal="left" vertical="top"/>
      <protection hidden="1"/>
    </xf>
    <xf numFmtId="0" fontId="39" fillId="2" borderId="0" xfId="0" applyFont="1" applyFill="1" applyBorder="1" applyAlignment="1" applyProtection="1">
      <alignment horizontal="left" vertical="center"/>
      <protection hidden="1"/>
    </xf>
    <xf numFmtId="0" fontId="25" fillId="0" borderId="20" xfId="0" applyFont="1" applyBorder="1" applyAlignment="1" applyProtection="1">
      <alignment horizontal="left" vertical="top" wrapText="1"/>
      <protection hidden="1"/>
    </xf>
    <xf numFmtId="0" fontId="25" fillId="0" borderId="15" xfId="0" applyFont="1" applyBorder="1" applyAlignment="1" applyProtection="1">
      <alignment horizontal="left" vertical="top" wrapText="1"/>
      <protection hidden="1"/>
    </xf>
    <xf numFmtId="0" fontId="25" fillId="0" borderId="13" xfId="0" applyFont="1" applyBorder="1" applyAlignment="1" applyProtection="1">
      <alignment horizontal="left" vertical="top" wrapText="1"/>
      <protection hidden="1"/>
    </xf>
    <xf numFmtId="0" fontId="25" fillId="0" borderId="18" xfId="0" applyFont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25" fillId="0" borderId="19" xfId="0" applyFont="1" applyBorder="1" applyAlignment="1" applyProtection="1">
      <alignment horizontal="left" vertical="top" wrapText="1"/>
      <protection hidden="1"/>
    </xf>
    <xf numFmtId="0" fontId="24" fillId="7" borderId="12" xfId="0" applyFont="1" applyFill="1" applyBorder="1" applyAlignment="1" applyProtection="1">
      <alignment horizontal="left" vertical="top"/>
      <protection hidden="1"/>
    </xf>
    <xf numFmtId="0" fontId="24" fillId="7" borderId="10" xfId="0" applyFont="1" applyFill="1" applyBorder="1" applyAlignment="1" applyProtection="1">
      <alignment horizontal="left" vertical="top"/>
      <protection hidden="1"/>
    </xf>
    <xf numFmtId="0" fontId="25" fillId="0" borderId="20" xfId="0" applyFont="1" applyBorder="1" applyAlignment="1" applyProtection="1">
      <alignment horizontal="left" vertical="top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13" xfId="0" applyFont="1" applyBorder="1" applyAlignment="1" applyProtection="1">
      <alignment horizontal="left" vertical="top"/>
      <protection hidden="1"/>
    </xf>
    <xf numFmtId="2" fontId="20" fillId="4" borderId="12" xfId="0" applyNumberFormat="1" applyFont="1" applyFill="1" applyBorder="1" applyAlignment="1" applyProtection="1">
      <alignment horizontal="center" vertical="center" wrapText="1"/>
      <protection hidden="1"/>
    </xf>
    <xf numFmtId="2" fontId="20" fillId="4" borderId="10" xfId="0" applyNumberFormat="1" applyFont="1" applyFill="1" applyBorder="1" applyAlignment="1" applyProtection="1">
      <alignment horizontal="center" vertical="center" wrapText="1"/>
      <protection hidden="1"/>
    </xf>
    <xf numFmtId="2" fontId="20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2" borderId="14" xfId="0" applyFont="1" applyFill="1" applyBorder="1" applyAlignment="1" applyProtection="1">
      <alignment horizontal="left" vertical="top"/>
      <protection locked="0" hidden="1"/>
    </xf>
    <xf numFmtId="0" fontId="23" fillId="2" borderId="39" xfId="0" applyFont="1" applyFill="1" applyBorder="1" applyAlignment="1" applyProtection="1">
      <alignment horizontal="left" vertical="top"/>
      <protection locked="0" hidden="1"/>
    </xf>
    <xf numFmtId="0" fontId="23" fillId="2" borderId="38" xfId="0" applyFont="1" applyFill="1" applyBorder="1" applyAlignment="1" applyProtection="1">
      <alignment horizontal="left" vertical="top"/>
      <protection locked="0" hidden="1"/>
    </xf>
    <xf numFmtId="0" fontId="20" fillId="14" borderId="1" xfId="0" applyFont="1" applyFill="1" applyBorder="1" applyAlignment="1" applyProtection="1">
      <alignment horizontal="center" vertical="center" wrapText="1"/>
      <protection hidden="1"/>
    </xf>
    <xf numFmtId="0" fontId="23" fillId="2" borderId="35" xfId="0" applyFont="1" applyFill="1" applyBorder="1" applyAlignment="1" applyProtection="1">
      <alignment horizontal="left"/>
      <protection locked="0" hidden="1"/>
    </xf>
    <xf numFmtId="0" fontId="31" fillId="2" borderId="21" xfId="0" applyFont="1" applyFill="1" applyBorder="1" applyAlignment="1" applyProtection="1">
      <alignment horizontal="left" vertical="top"/>
      <protection hidden="1"/>
    </xf>
    <xf numFmtId="0" fontId="20" fillId="14" borderId="12" xfId="0" applyFont="1" applyFill="1" applyBorder="1" applyAlignment="1" applyProtection="1">
      <alignment horizontal="center" vertical="center"/>
      <protection hidden="1"/>
    </xf>
    <xf numFmtId="0" fontId="20" fillId="14" borderId="10" xfId="0" applyFont="1" applyFill="1" applyBorder="1" applyAlignment="1" applyProtection="1">
      <alignment horizontal="center" vertical="center"/>
      <protection hidden="1"/>
    </xf>
    <xf numFmtId="0" fontId="20" fillId="14" borderId="1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7" fillId="2" borderId="10" xfId="0" applyFont="1" applyFill="1" applyBorder="1" applyAlignment="1" applyProtection="1">
      <alignment horizontal="center" vertical="center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left"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5" fillId="0" borderId="19" xfId="0" applyFont="1" applyBorder="1" applyAlignment="1" applyProtection="1">
      <alignment horizontal="left" vertical="top"/>
      <protection hidden="1"/>
    </xf>
    <xf numFmtId="0" fontId="25" fillId="0" borderId="16" xfId="0" applyFont="1" applyBorder="1" applyAlignment="1" applyProtection="1">
      <alignment horizontal="left" vertical="top"/>
      <protection hidden="1"/>
    </xf>
    <xf numFmtId="0" fontId="25" fillId="0" borderId="14" xfId="0" applyFont="1" applyBorder="1" applyAlignment="1" applyProtection="1">
      <alignment horizontal="left" vertical="top"/>
      <protection hidden="1"/>
    </xf>
    <xf numFmtId="0" fontId="25" fillId="0" borderId="17" xfId="0" applyFont="1" applyBorder="1" applyAlignment="1" applyProtection="1">
      <alignment horizontal="left" vertical="top"/>
      <protection hidden="1"/>
    </xf>
    <xf numFmtId="0" fontId="24" fillId="7" borderId="11" xfId="0" applyFont="1" applyFill="1" applyBorder="1" applyAlignment="1" applyProtection="1">
      <alignment horizontal="left" vertical="top"/>
      <protection hidden="1"/>
    </xf>
    <xf numFmtId="49" fontId="25" fillId="0" borderId="18" xfId="0" applyNumberFormat="1" applyFont="1" applyBorder="1" applyAlignment="1" applyProtection="1">
      <alignment horizontal="left" vertical="top" indent="2"/>
      <protection hidden="1"/>
    </xf>
    <xf numFmtId="49" fontId="25" fillId="0" borderId="0" xfId="0" applyNumberFormat="1" applyFont="1" applyBorder="1" applyAlignment="1" applyProtection="1">
      <alignment horizontal="left" vertical="top" indent="2"/>
      <protection hidden="1"/>
    </xf>
    <xf numFmtId="49" fontId="25" fillId="0" borderId="19" xfId="0" applyNumberFormat="1" applyFont="1" applyBorder="1" applyAlignment="1" applyProtection="1">
      <alignment horizontal="left" vertical="top" indent="2"/>
      <protection hidden="1"/>
    </xf>
    <xf numFmtId="49" fontId="25" fillId="0" borderId="30" xfId="0" applyNumberFormat="1" applyFont="1" applyBorder="1" applyAlignment="1" applyProtection="1">
      <alignment horizontal="left" vertical="top" indent="2"/>
      <protection hidden="1"/>
    </xf>
    <xf numFmtId="49" fontId="25" fillId="0" borderId="28" xfId="0" applyNumberFormat="1" applyFont="1" applyBorder="1" applyAlignment="1" applyProtection="1">
      <alignment horizontal="left" vertical="top" indent="2"/>
      <protection hidden="1"/>
    </xf>
    <xf numFmtId="49" fontId="25" fillId="0" borderId="29" xfId="0" applyNumberFormat="1" applyFont="1" applyBorder="1" applyAlignment="1" applyProtection="1">
      <alignment horizontal="left" vertical="top" indent="2"/>
      <protection hidden="1"/>
    </xf>
    <xf numFmtId="49" fontId="25" fillId="0" borderId="44" xfId="0" applyNumberFormat="1" applyFont="1" applyBorder="1" applyAlignment="1" applyProtection="1">
      <alignment horizontal="left" vertical="top" indent="2"/>
      <protection hidden="1"/>
    </xf>
    <xf numFmtId="49" fontId="25" fillId="0" borderId="45" xfId="0" applyNumberFormat="1" applyFont="1" applyBorder="1" applyAlignment="1" applyProtection="1">
      <alignment horizontal="left" vertical="top" indent="2"/>
      <protection hidden="1"/>
    </xf>
    <xf numFmtId="49" fontId="25" fillId="0" borderId="43" xfId="0" applyNumberFormat="1" applyFont="1" applyBorder="1" applyAlignment="1" applyProtection="1">
      <alignment horizontal="left" vertical="top" indent="2"/>
      <protection hidden="1"/>
    </xf>
    <xf numFmtId="0" fontId="20" fillId="14" borderId="12" xfId="0" applyFont="1" applyFill="1" applyBorder="1" applyAlignment="1" applyProtection="1">
      <alignment horizontal="center" vertical="top"/>
      <protection hidden="1"/>
    </xf>
    <xf numFmtId="0" fontId="20" fillId="14" borderId="10" xfId="0" applyFont="1" applyFill="1" applyBorder="1" applyAlignment="1" applyProtection="1">
      <alignment horizontal="center" vertical="top"/>
      <protection hidden="1"/>
    </xf>
    <xf numFmtId="0" fontId="20" fillId="14" borderId="11" xfId="0" applyFont="1" applyFill="1" applyBorder="1" applyAlignment="1" applyProtection="1">
      <alignment horizontal="center" vertical="top"/>
      <protection hidden="1"/>
    </xf>
    <xf numFmtId="2" fontId="20" fillId="4" borderId="12" xfId="0" applyNumberFormat="1" applyFont="1" applyFill="1" applyBorder="1" applyAlignment="1" applyProtection="1">
      <alignment horizontal="center" vertical="top" wrapText="1"/>
      <protection hidden="1"/>
    </xf>
    <xf numFmtId="2" fontId="20" fillId="4" borderId="10" xfId="0" applyNumberFormat="1" applyFont="1" applyFill="1" applyBorder="1" applyAlignment="1" applyProtection="1">
      <alignment horizontal="center" vertical="top" wrapText="1"/>
      <protection hidden="1"/>
    </xf>
    <xf numFmtId="2" fontId="20" fillId="4" borderId="11" xfId="0" applyNumberFormat="1" applyFont="1" applyFill="1" applyBorder="1" applyAlignment="1" applyProtection="1">
      <alignment horizontal="center" vertical="top" wrapText="1"/>
      <protection hidden="1"/>
    </xf>
    <xf numFmtId="14" fontId="18" fillId="2" borderId="0" xfId="0" applyNumberFormat="1" applyFont="1" applyFill="1" applyAlignment="1" applyProtection="1">
      <alignment horizontal="right"/>
      <protection hidden="1"/>
    </xf>
    <xf numFmtId="0" fontId="20" fillId="2" borderId="16" xfId="0" applyFont="1" applyFill="1" applyBorder="1" applyAlignment="1" applyProtection="1">
      <alignment horizontal="center" vertical="center"/>
      <protection hidden="1"/>
    </xf>
    <xf numFmtId="0" fontId="20" fillId="2" borderId="14" xfId="0" applyFont="1" applyFill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/>
      <protection hidden="1"/>
    </xf>
    <xf numFmtId="0" fontId="20" fillId="2" borderId="15" xfId="0" applyFont="1" applyFill="1" applyBorder="1" applyAlignment="1" applyProtection="1">
      <alignment horizontal="center" vertical="center"/>
      <protection hidden="1"/>
    </xf>
    <xf numFmtId="2" fontId="20" fillId="8" borderId="22" xfId="0" applyNumberFormat="1" applyFont="1" applyFill="1" applyBorder="1" applyAlignment="1" applyProtection="1">
      <alignment horizontal="center" vertical="center" wrapText="1"/>
      <protection hidden="1"/>
    </xf>
    <xf numFmtId="2" fontId="20" fillId="8" borderId="2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24" xfId="0" applyFont="1" applyFill="1" applyBorder="1" applyAlignment="1" applyProtection="1">
      <alignment horizontal="center" vertical="center" wrapText="1"/>
      <protection hidden="1"/>
    </xf>
    <xf numFmtId="14" fontId="5" fillId="2" borderId="0" xfId="0" applyNumberFormat="1" applyFont="1" applyFill="1" applyAlignment="1" applyProtection="1">
      <alignment horizontal="right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21" fillId="2" borderId="12" xfId="0" applyFont="1" applyFill="1" applyBorder="1" applyAlignment="1" applyProtection="1">
      <alignment horizontal="center" vertical="center"/>
      <protection hidden="1"/>
    </xf>
    <xf numFmtId="0" fontId="21" fillId="2" borderId="10" xfId="0" applyFont="1" applyFill="1" applyBorder="1" applyAlignment="1" applyProtection="1">
      <alignment horizontal="center" vertical="center"/>
      <protection hidden="1"/>
    </xf>
    <xf numFmtId="0" fontId="21" fillId="2" borderId="11" xfId="0" applyFont="1" applyFill="1" applyBorder="1" applyAlignment="1" applyProtection="1">
      <alignment horizontal="center" vertical="center"/>
      <protection hidden="1"/>
    </xf>
    <xf numFmtId="0" fontId="25" fillId="2" borderId="16" xfId="0" applyFont="1" applyFill="1" applyBorder="1" applyAlignment="1" applyProtection="1">
      <alignment horizontal="left" vertical="top" wrapText="1"/>
      <protection hidden="1"/>
    </xf>
    <xf numFmtId="0" fontId="25" fillId="2" borderId="14" xfId="0" applyFont="1" applyFill="1" applyBorder="1" applyAlignment="1" applyProtection="1">
      <alignment horizontal="left" vertical="top" wrapText="1"/>
      <protection hidden="1"/>
    </xf>
    <xf numFmtId="0" fontId="25" fillId="2" borderId="17" xfId="0" applyFont="1" applyFill="1" applyBorder="1" applyAlignment="1" applyProtection="1">
      <alignment horizontal="left" vertical="top" wrapText="1"/>
      <protection hidden="1"/>
    </xf>
    <xf numFmtId="0" fontId="25" fillId="2" borderId="20" xfId="0" applyFont="1" applyFill="1" applyBorder="1" applyAlignment="1" applyProtection="1">
      <alignment horizontal="left" vertical="top" wrapText="1"/>
      <protection hidden="1"/>
    </xf>
    <xf numFmtId="0" fontId="25" fillId="2" borderId="15" xfId="0" applyFont="1" applyFill="1" applyBorder="1" applyAlignment="1" applyProtection="1">
      <alignment horizontal="left" vertical="top" wrapText="1"/>
      <protection hidden="1"/>
    </xf>
    <xf numFmtId="0" fontId="25" fillId="2" borderId="13" xfId="0" applyFont="1" applyFill="1" applyBorder="1" applyAlignment="1" applyProtection="1">
      <alignment horizontal="left" vertical="top" wrapText="1"/>
      <protection hidden="1"/>
    </xf>
    <xf numFmtId="0" fontId="35" fillId="2" borderId="16" xfId="0" applyFont="1" applyFill="1" applyBorder="1" applyAlignment="1" applyProtection="1">
      <alignment horizontal="center" vertical="center" wrapText="1"/>
      <protection locked="0" hidden="1"/>
    </xf>
    <xf numFmtId="0" fontId="35" fillId="2" borderId="14" xfId="0" applyFont="1" applyFill="1" applyBorder="1" applyAlignment="1" applyProtection="1">
      <alignment horizontal="center" vertical="center" wrapText="1"/>
      <protection locked="0" hidden="1"/>
    </xf>
    <xf numFmtId="0" fontId="35" fillId="2" borderId="20" xfId="0" applyFont="1" applyFill="1" applyBorder="1" applyAlignment="1" applyProtection="1">
      <alignment horizontal="center" vertical="center" wrapText="1"/>
      <protection locked="0" hidden="1"/>
    </xf>
    <xf numFmtId="0" fontId="35" fillId="2" borderId="15" xfId="0" applyFont="1" applyFill="1" applyBorder="1" applyAlignment="1" applyProtection="1">
      <alignment horizontal="center" vertical="center" wrapText="1"/>
      <protection locked="0" hidden="1"/>
    </xf>
    <xf numFmtId="0" fontId="24" fillId="2" borderId="12" xfId="0" applyFont="1" applyFill="1" applyBorder="1" applyAlignment="1" applyProtection="1">
      <alignment horizontal="center" vertical="center" wrapText="1"/>
      <protection hidden="1"/>
    </xf>
    <xf numFmtId="0" fontId="24" fillId="2" borderId="10" xfId="0" applyFont="1" applyFill="1" applyBorder="1" applyAlignment="1" applyProtection="1">
      <alignment horizontal="center" vertical="center" wrapText="1"/>
      <protection hidden="1"/>
    </xf>
    <xf numFmtId="0" fontId="24" fillId="2" borderId="15" xfId="0" applyFont="1" applyFill="1" applyBorder="1" applyAlignment="1" applyProtection="1">
      <alignment horizontal="center" vertical="center" wrapText="1"/>
      <protection hidden="1"/>
    </xf>
    <xf numFmtId="0" fontId="23" fillId="2" borderId="36" xfId="0" applyFont="1" applyFill="1" applyBorder="1" applyAlignment="1" applyProtection="1">
      <alignment horizontal="left" vertical="top"/>
      <protection locked="0" hidden="1"/>
    </xf>
    <xf numFmtId="0" fontId="24" fillId="7" borderId="12" xfId="0" applyFont="1" applyFill="1" applyBorder="1" applyAlignment="1" applyProtection="1">
      <alignment horizontal="left" vertical="top" wrapText="1"/>
      <protection hidden="1"/>
    </xf>
    <xf numFmtId="0" fontId="24" fillId="7" borderId="10" xfId="0" applyFont="1" applyFill="1" applyBorder="1" applyAlignment="1" applyProtection="1">
      <alignment horizontal="left" vertical="top" wrapText="1"/>
      <protection hidden="1"/>
    </xf>
    <xf numFmtId="0" fontId="24" fillId="7" borderId="17" xfId="0" applyFont="1" applyFill="1" applyBorder="1" applyAlignment="1" applyProtection="1">
      <alignment horizontal="left" vertical="top" wrapText="1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20" fillId="8" borderId="1" xfId="0" applyFont="1" applyFill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left" vertical="top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20" fillId="2" borderId="2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14" fontId="17" fillId="2" borderId="0" xfId="0" applyNumberFormat="1" applyFont="1" applyFill="1" applyAlignment="1" applyProtection="1">
      <alignment horizontal="right"/>
      <protection hidden="1"/>
    </xf>
    <xf numFmtId="0" fontId="22" fillId="0" borderId="1" xfId="0" applyFont="1" applyBorder="1" applyAlignment="1" applyProtection="1">
      <alignment horizontal="left" vertical="top" wrapText="1"/>
      <protection hidden="1"/>
    </xf>
    <xf numFmtId="0" fontId="20" fillId="11" borderId="18" xfId="0" applyFont="1" applyFill="1" applyBorder="1" applyAlignment="1" applyProtection="1">
      <alignment horizontal="center"/>
      <protection hidden="1"/>
    </xf>
    <xf numFmtId="0" fontId="20" fillId="11" borderId="19" xfId="0" applyFont="1" applyFill="1" applyBorder="1" applyAlignment="1" applyProtection="1">
      <alignment horizontal="center"/>
      <protection hidden="1"/>
    </xf>
    <xf numFmtId="0" fontId="31" fillId="11" borderId="20" xfId="0" applyFont="1" applyFill="1" applyBorder="1" applyAlignment="1" applyProtection="1">
      <alignment horizontal="center"/>
      <protection hidden="1"/>
    </xf>
    <xf numFmtId="0" fontId="31" fillId="11" borderId="13" xfId="0" applyFont="1" applyFill="1" applyBorder="1" applyAlignment="1" applyProtection="1">
      <alignment horizontal="center"/>
      <protection hidden="1"/>
    </xf>
    <xf numFmtId="0" fontId="23" fillId="5" borderId="33" xfId="0" applyFont="1" applyFill="1" applyBorder="1" applyAlignment="1" applyProtection="1">
      <alignment horizontal="left" vertical="top"/>
      <protection hidden="1"/>
    </xf>
    <xf numFmtId="0" fontId="23" fillId="5" borderId="25" xfId="0" applyFont="1" applyFill="1" applyBorder="1" applyAlignment="1" applyProtection="1">
      <alignment horizontal="left" vertical="top"/>
      <protection hidden="1"/>
    </xf>
    <xf numFmtId="0" fontId="23" fillId="5" borderId="34" xfId="0" applyFont="1" applyFill="1" applyBorder="1" applyAlignment="1" applyProtection="1">
      <alignment horizontal="left" vertical="top"/>
      <protection hidden="1"/>
    </xf>
    <xf numFmtId="0" fontId="23" fillId="5" borderId="31" xfId="0" applyFont="1" applyFill="1" applyBorder="1" applyAlignment="1" applyProtection="1">
      <alignment horizontal="left" vertical="top"/>
      <protection hidden="1"/>
    </xf>
    <xf numFmtId="0" fontId="23" fillId="5" borderId="15" xfId="0" applyFont="1" applyFill="1" applyBorder="1" applyAlignment="1" applyProtection="1">
      <alignment horizontal="left" vertical="top"/>
      <protection hidden="1"/>
    </xf>
    <xf numFmtId="0" fontId="23" fillId="5" borderId="13" xfId="0" applyFont="1" applyFill="1" applyBorder="1" applyAlignment="1" applyProtection="1">
      <alignment horizontal="left" vertical="top"/>
      <protection hidden="1"/>
    </xf>
    <xf numFmtId="0" fontId="1" fillId="0" borderId="7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19" xfId="0" applyFont="1" applyBorder="1" applyAlignment="1" applyProtection="1">
      <alignment horizontal="left" vertical="top" wrapText="1"/>
      <protection hidden="1"/>
    </xf>
  </cellXfs>
  <cellStyles count="3">
    <cellStyle name="Hyperlink" xfId="1" builtinId="8"/>
    <cellStyle name="ปกติ" xfId="0" builtinId="0"/>
    <cellStyle name="เปอร์เซ็นต์" xfId="2" builtinId="5"/>
  </cellStyles>
  <dxfs count="94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rgb="FFFFE1FF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2" tint="-0.499984740745262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rgb="FFFFBDBD"/>
        </patternFill>
      </fill>
    </dxf>
    <dxf>
      <font>
        <b val="0"/>
        <i/>
        <color rgb="FFFF0000"/>
      </font>
    </dxf>
    <dxf>
      <font>
        <b/>
        <i val="0"/>
        <color rgb="FFFF0000"/>
      </font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ill>
        <patternFill>
          <bgColor rgb="FFFFE1FF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E1FF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theme="7" tint="0.79998168889431442"/>
        </patternFill>
      </fill>
    </dxf>
    <dxf>
      <fill>
        <patternFill>
          <bgColor rgb="FFFFE1FF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FFE1FF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theme="7" tint="0.79998168889431442"/>
        </patternFill>
      </fill>
    </dxf>
    <dxf>
      <fill>
        <patternFill>
          <bgColor rgb="FFFFE1FF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rgb="FFFF9F9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/>
        <color rgb="FFFF0000"/>
      </font>
    </dxf>
    <dxf>
      <font>
        <color rgb="FFFF0000"/>
      </font>
    </dxf>
    <dxf>
      <fill>
        <patternFill>
          <bgColor rgb="FFFFE1FF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E1FF"/>
        </patternFill>
      </fill>
    </dxf>
    <dxf>
      <fill>
        <patternFill>
          <bgColor rgb="FFFFE1FF"/>
        </patternFill>
      </fill>
    </dxf>
    <dxf>
      <font>
        <b/>
        <i val="0"/>
        <color theme="2" tint="-0.24994659260841701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  <color rgb="FF00FFCC"/>
      <color rgb="FFFFBDBD"/>
      <color rgb="FFFFE1FF"/>
      <color rgb="FFFF9F9F"/>
      <color rgb="FFF1AC97"/>
      <color rgb="FFCCFFCC"/>
      <color rgb="FFFFD5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104256</xdr:colOff>
      <xdr:row>6</xdr:row>
      <xdr:rowOff>1523999</xdr:rowOff>
    </xdr:from>
    <xdr:to>
      <xdr:col>17</xdr:col>
      <xdr:colOff>443346</xdr:colOff>
      <xdr:row>7</xdr:row>
      <xdr:rowOff>1461654</xdr:rowOff>
    </xdr:to>
    <xdr:pic>
      <xdr:nvPicPr>
        <xdr:cNvPr id="4" name="รูปภาพ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54" t="40417" r="16553" b="33510"/>
        <a:stretch/>
      </xdr:blipFill>
      <xdr:spPr>
        <a:xfrm>
          <a:off x="1143347" y="4516581"/>
          <a:ext cx="16105563" cy="3678382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6</xdr:row>
      <xdr:rowOff>304801</xdr:rowOff>
    </xdr:from>
    <xdr:to>
      <xdr:col>5</xdr:col>
      <xdr:colOff>953416</xdr:colOff>
      <xdr:row>6</xdr:row>
      <xdr:rowOff>1009650</xdr:rowOff>
    </xdr:to>
    <xdr:sp macro="" textlink="">
      <xdr:nvSpPr>
        <xdr:cNvPr id="5" name="คำบรรยายภาพแบบเส้น 2 4"/>
        <xdr:cNvSpPr/>
      </xdr:nvSpPr>
      <xdr:spPr>
        <a:xfrm flipH="1">
          <a:off x="1123950" y="3295651"/>
          <a:ext cx="4115716" cy="704849"/>
        </a:xfrm>
        <a:prstGeom prst="borderCallout2">
          <a:avLst>
            <a:gd name="adj1" fmla="val 58398"/>
            <a:gd name="adj2" fmla="val 12"/>
            <a:gd name="adj3" fmla="val 323895"/>
            <a:gd name="adj4" fmla="val -5662"/>
            <a:gd name="adj5" fmla="val 38627"/>
            <a:gd name="adj6" fmla="val 174"/>
          </a:avLst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กรอกชื่อหลักสูตร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ในช่องสีเหลือง</a:t>
          </a:r>
          <a:endParaRPr lang="th-TH" sz="2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6928</xdr:colOff>
      <xdr:row>28</xdr:row>
      <xdr:rowOff>242455</xdr:rowOff>
    </xdr:from>
    <xdr:to>
      <xdr:col>11</xdr:col>
      <xdr:colOff>807028</xdr:colOff>
      <xdr:row>47</xdr:row>
      <xdr:rowOff>90055</xdr:rowOff>
    </xdr:to>
    <xdr:grpSp>
      <xdr:nvGrpSpPr>
        <xdr:cNvPr id="28" name="กลุ่ม 27"/>
        <xdr:cNvGrpSpPr/>
      </xdr:nvGrpSpPr>
      <xdr:grpSpPr>
        <a:xfrm>
          <a:off x="1207078" y="22645255"/>
          <a:ext cx="10058400" cy="6724650"/>
          <a:chOff x="2743200" y="19640550"/>
          <a:chExt cx="10058400" cy="6724650"/>
        </a:xfrm>
      </xdr:grpSpPr>
      <xdr:pic>
        <xdr:nvPicPr>
          <xdr:cNvPr id="26" name="รูปภาพ 25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4166" t="29078" r="40827" b="6840"/>
          <a:stretch/>
        </xdr:blipFill>
        <xdr:spPr>
          <a:xfrm>
            <a:off x="2743200" y="19640550"/>
            <a:ext cx="10058400" cy="6591300"/>
          </a:xfrm>
          <a:prstGeom prst="rect">
            <a:avLst/>
          </a:prstGeom>
          <a:ln w="38100" cap="sq">
            <a:solidFill>
              <a:schemeClr val="bg1">
                <a:lumMod val="50000"/>
              </a:schemeClr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sp macro="" textlink="">
        <xdr:nvSpPr>
          <xdr:cNvPr id="27" name="วงรี 26"/>
          <xdr:cNvSpPr/>
        </xdr:nvSpPr>
        <xdr:spPr>
          <a:xfrm>
            <a:off x="6038850" y="25793700"/>
            <a:ext cx="2590800" cy="571500"/>
          </a:xfrm>
          <a:prstGeom prst="ellipse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th-TH" sz="1100"/>
          </a:p>
        </xdr:txBody>
      </xdr:sp>
    </xdr:grpSp>
    <xdr:clientData/>
  </xdr:twoCellAnchor>
  <xdr:twoCellAnchor>
    <xdr:from>
      <xdr:col>11</xdr:col>
      <xdr:colOff>1010566</xdr:colOff>
      <xdr:row>6</xdr:row>
      <xdr:rowOff>438150</xdr:rowOff>
    </xdr:from>
    <xdr:to>
      <xdr:col>17</xdr:col>
      <xdr:colOff>495300</xdr:colOff>
      <xdr:row>6</xdr:row>
      <xdr:rowOff>1181099</xdr:rowOff>
    </xdr:to>
    <xdr:sp macro="" textlink="">
      <xdr:nvSpPr>
        <xdr:cNvPr id="22" name="คำบรรยายภาพแบบเส้น 2 21"/>
        <xdr:cNvSpPr/>
      </xdr:nvSpPr>
      <xdr:spPr>
        <a:xfrm>
          <a:off x="11581584" y="3430732"/>
          <a:ext cx="5719280" cy="742949"/>
        </a:xfrm>
        <a:prstGeom prst="borderCallout2">
          <a:avLst>
            <a:gd name="adj1" fmla="val 58398"/>
            <a:gd name="adj2" fmla="val 12"/>
            <a:gd name="adj3" fmla="val 230472"/>
            <a:gd name="adj4" fmla="val -10167"/>
            <a:gd name="adj5" fmla="val 38627"/>
            <a:gd name="adj6" fmla="val 174"/>
          </a:avLst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กรอกสาขาวิชา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ในช่องสีเหลือง</a:t>
          </a:r>
          <a:endParaRPr lang="th-TH" sz="2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13</xdr:col>
      <xdr:colOff>238991</xdr:colOff>
      <xdr:row>7</xdr:row>
      <xdr:rowOff>1163782</xdr:rowOff>
    </xdr:from>
    <xdr:to>
      <xdr:col>17</xdr:col>
      <xdr:colOff>791441</xdr:colOff>
      <xdr:row>7</xdr:row>
      <xdr:rowOff>3792682</xdr:rowOff>
    </xdr:to>
    <xdr:sp macro="" textlink="">
      <xdr:nvSpPr>
        <xdr:cNvPr id="29" name="คำบรรยายภาพแบบเส้น 2 28"/>
        <xdr:cNvSpPr/>
      </xdr:nvSpPr>
      <xdr:spPr>
        <a:xfrm>
          <a:off x="12888191" y="7897091"/>
          <a:ext cx="4708814" cy="2628900"/>
        </a:xfrm>
        <a:prstGeom prst="borderCallout2">
          <a:avLst>
            <a:gd name="adj1" fmla="val 58398"/>
            <a:gd name="adj2" fmla="val 12"/>
            <a:gd name="adj3" fmla="val -64357"/>
            <a:gd name="adj4" fmla="val -31574"/>
            <a:gd name="adj5" fmla="val 38627"/>
            <a:gd name="adj6" fmla="val 174"/>
          </a:avLst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จำเป็น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**</a:t>
          </a:r>
          <a:r>
            <a:rPr lang="th-TH" sz="2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</a:t>
          </a: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ลือกกลุ่มสาขาวิชา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**</a:t>
          </a:r>
        </a:p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หากไม่เลือกกลุ่มสาขาที่หลักสูตรสังกัดจะทำให้</a:t>
          </a:r>
        </a:p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สูตรคำนวณตัวบ่งชี้ 4.2 ไม่ถูกต้อง</a:t>
          </a:r>
        </a:p>
        <a:p>
          <a:pPr algn="ctr"/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เพราะเกณฑ์การให้คะแนนแต่ละกลุ่มสาขาวิชามีความแตกต่างกัน</a:t>
          </a:r>
        </a:p>
        <a:p>
          <a:pPr algn="ctr"/>
          <a:endParaRPr lang="th-TH" sz="2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38100</xdr:colOff>
      <xdr:row>7</xdr:row>
      <xdr:rowOff>1809750</xdr:rowOff>
    </xdr:from>
    <xdr:to>
      <xdr:col>6</xdr:col>
      <xdr:colOff>248566</xdr:colOff>
      <xdr:row>7</xdr:row>
      <xdr:rowOff>2590800</xdr:rowOff>
    </xdr:to>
    <xdr:sp macro="" textlink="">
      <xdr:nvSpPr>
        <xdr:cNvPr id="30" name="คำบรรยายภาพแบบเส้น 2 29"/>
        <xdr:cNvSpPr/>
      </xdr:nvSpPr>
      <xdr:spPr>
        <a:xfrm flipH="1">
          <a:off x="1066800" y="8534400"/>
          <a:ext cx="4496716" cy="781050"/>
        </a:xfrm>
        <a:prstGeom prst="borderCallout2">
          <a:avLst>
            <a:gd name="adj1" fmla="val 58398"/>
            <a:gd name="adj2" fmla="val 12"/>
            <a:gd name="adj3" fmla="val -144225"/>
            <a:gd name="adj4" fmla="val -15694"/>
            <a:gd name="adj5" fmla="val 38627"/>
            <a:gd name="adj6" fmla="val 174"/>
          </a:avLst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กรอกคณะที่หลักสูตรสังกัด</a:t>
          </a:r>
        </a:p>
      </xdr:txBody>
    </xdr:sp>
    <xdr:clientData/>
  </xdr:twoCellAnchor>
  <xdr:twoCellAnchor editAs="oneCell">
    <xdr:from>
      <xdr:col>2</xdr:col>
      <xdr:colOff>83820</xdr:colOff>
      <xdr:row>9</xdr:row>
      <xdr:rowOff>182880</xdr:rowOff>
    </xdr:from>
    <xdr:to>
      <xdr:col>17</xdr:col>
      <xdr:colOff>137160</xdr:colOff>
      <xdr:row>9</xdr:row>
      <xdr:rowOff>3585210</xdr:rowOff>
    </xdr:to>
    <xdr:pic>
      <xdr:nvPicPr>
        <xdr:cNvPr id="6" name="รูปภาพ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310" t="58491" r="35118" b="13288"/>
        <a:stretch/>
      </xdr:blipFill>
      <xdr:spPr>
        <a:xfrm>
          <a:off x="1303020" y="11978640"/>
          <a:ext cx="15598140" cy="3402330"/>
        </a:xfrm>
        <a:prstGeom prst="rect">
          <a:avLst/>
        </a:prstGeom>
      </xdr:spPr>
    </xdr:pic>
    <xdr:clientData/>
  </xdr:twoCellAnchor>
  <xdr:twoCellAnchor>
    <xdr:from>
      <xdr:col>14</xdr:col>
      <xdr:colOff>64770</xdr:colOff>
      <xdr:row>9</xdr:row>
      <xdr:rowOff>708660</xdr:rowOff>
    </xdr:from>
    <xdr:to>
      <xdr:col>17</xdr:col>
      <xdr:colOff>960120</xdr:colOff>
      <xdr:row>9</xdr:row>
      <xdr:rowOff>2251710</xdr:rowOff>
    </xdr:to>
    <xdr:sp macro="" textlink="">
      <xdr:nvSpPr>
        <xdr:cNvPr id="31" name="คำบรรยายภาพแบบเส้น 2 30"/>
        <xdr:cNvSpPr/>
      </xdr:nvSpPr>
      <xdr:spPr>
        <a:xfrm>
          <a:off x="13719810" y="12504420"/>
          <a:ext cx="4004310" cy="1543050"/>
        </a:xfrm>
        <a:prstGeom prst="borderCallout2">
          <a:avLst>
            <a:gd name="adj1" fmla="val 58398"/>
            <a:gd name="adj2" fmla="val 12"/>
            <a:gd name="adj3" fmla="val 101929"/>
            <a:gd name="adj4" fmla="val -38533"/>
            <a:gd name="adj5" fmla="val 38627"/>
            <a:gd name="adj6" fmla="val 174"/>
          </a:avLst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กดเลือก</a:t>
          </a:r>
          <a:r>
            <a:rPr lang="th-TH" sz="2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ผลการดำเนินงาน</a:t>
          </a:r>
        </a:p>
        <a:p>
          <a:pPr algn="ctr"/>
          <a:r>
            <a:rPr lang="th-TH" sz="2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ตัวบ่งชี้ที่</a:t>
          </a:r>
          <a:r>
            <a:rPr lang="th-TH" sz="28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1.1 </a:t>
          </a:r>
          <a:endParaRPr lang="th-TH" sz="28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"ผ่าน"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หรือ "ไม่ผ่าน"</a:t>
          </a:r>
          <a:endParaRPr lang="th-TH" sz="2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2</xdr:col>
      <xdr:colOff>19050</xdr:colOff>
      <xdr:row>11</xdr:row>
      <xdr:rowOff>171450</xdr:rowOff>
    </xdr:from>
    <xdr:to>
      <xdr:col>16</xdr:col>
      <xdr:colOff>952500</xdr:colOff>
      <xdr:row>25</xdr:row>
      <xdr:rowOff>1</xdr:rowOff>
    </xdr:to>
    <xdr:pic>
      <xdr:nvPicPr>
        <xdr:cNvPr id="7" name="รูปภาพ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334" t="61674" r="35513" b="9340"/>
        <a:stretch/>
      </xdr:blipFill>
      <xdr:spPr>
        <a:xfrm>
          <a:off x="1238250" y="16295370"/>
          <a:ext cx="15441930" cy="5040630"/>
        </a:xfrm>
        <a:prstGeom prst="rect">
          <a:avLst/>
        </a:prstGeom>
      </xdr:spPr>
    </xdr:pic>
    <xdr:clientData/>
  </xdr:twoCellAnchor>
  <xdr:twoCellAnchor>
    <xdr:from>
      <xdr:col>13</xdr:col>
      <xdr:colOff>716280</xdr:colOff>
      <xdr:row>13</xdr:row>
      <xdr:rowOff>171450</xdr:rowOff>
    </xdr:from>
    <xdr:to>
      <xdr:col>17</xdr:col>
      <xdr:colOff>1268730</xdr:colOff>
      <xdr:row>15</xdr:row>
      <xdr:rowOff>228600</xdr:rowOff>
    </xdr:to>
    <xdr:sp macro="" textlink="">
      <xdr:nvSpPr>
        <xdr:cNvPr id="32" name="คำบรรยายภาพแบบเส้น 2 31"/>
        <xdr:cNvSpPr/>
      </xdr:nvSpPr>
      <xdr:spPr>
        <a:xfrm>
          <a:off x="13335000" y="17118330"/>
          <a:ext cx="4697730" cy="788670"/>
        </a:xfrm>
        <a:prstGeom prst="borderCallout2">
          <a:avLst>
            <a:gd name="adj1" fmla="val 58398"/>
            <a:gd name="adj2" fmla="val 12"/>
            <a:gd name="adj3" fmla="val 49405"/>
            <a:gd name="adj4" fmla="val -36866"/>
            <a:gd name="adj5" fmla="val 38627"/>
            <a:gd name="adj6" fmla="val 174"/>
          </a:avLst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กรอกผลดำเนินงานที่หลักสูตรดำเนินการได้</a:t>
          </a:r>
        </a:p>
      </xdr:txBody>
    </xdr:sp>
    <xdr:clientData/>
  </xdr:twoCellAnchor>
  <xdr:twoCellAnchor>
    <xdr:from>
      <xdr:col>13</xdr:col>
      <xdr:colOff>758190</xdr:colOff>
      <xdr:row>16</xdr:row>
      <xdr:rowOff>209550</xdr:rowOff>
    </xdr:from>
    <xdr:to>
      <xdr:col>17</xdr:col>
      <xdr:colOff>1310640</xdr:colOff>
      <xdr:row>18</xdr:row>
      <xdr:rowOff>171450</xdr:rowOff>
    </xdr:to>
    <xdr:sp macro="" textlink="">
      <xdr:nvSpPr>
        <xdr:cNvPr id="33" name="คำบรรยายภาพแบบเส้น 2 32"/>
        <xdr:cNvSpPr/>
      </xdr:nvSpPr>
      <xdr:spPr>
        <a:xfrm>
          <a:off x="13376910" y="18253710"/>
          <a:ext cx="4697730" cy="693420"/>
        </a:xfrm>
        <a:prstGeom prst="borderCallout2">
          <a:avLst>
            <a:gd name="adj1" fmla="val 58398"/>
            <a:gd name="adj2" fmla="val 12"/>
            <a:gd name="adj3" fmla="val 49405"/>
            <a:gd name="adj4" fmla="val -36866"/>
            <a:gd name="adj5" fmla="val 38627"/>
            <a:gd name="adj6" fmla="val 174"/>
          </a:avLst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กรอกผลดำเนินงานที่หลักสูตรดำเนินการได้</a:t>
          </a:r>
        </a:p>
      </xdr:txBody>
    </xdr:sp>
    <xdr:clientData/>
  </xdr:twoCellAnchor>
  <xdr:twoCellAnchor>
    <xdr:from>
      <xdr:col>13</xdr:col>
      <xdr:colOff>773430</xdr:colOff>
      <xdr:row>23</xdr:row>
      <xdr:rowOff>64770</xdr:rowOff>
    </xdr:from>
    <xdr:to>
      <xdr:col>17</xdr:col>
      <xdr:colOff>1325880</xdr:colOff>
      <xdr:row>25</xdr:row>
      <xdr:rowOff>26670</xdr:rowOff>
    </xdr:to>
    <xdr:sp macro="" textlink="">
      <xdr:nvSpPr>
        <xdr:cNvPr id="34" name="คำบรรยายภาพแบบเส้น 2 33"/>
        <xdr:cNvSpPr/>
      </xdr:nvSpPr>
      <xdr:spPr>
        <a:xfrm>
          <a:off x="13392150" y="20669250"/>
          <a:ext cx="4697730" cy="693420"/>
        </a:xfrm>
        <a:prstGeom prst="borderCallout2">
          <a:avLst>
            <a:gd name="adj1" fmla="val 58398"/>
            <a:gd name="adj2" fmla="val 12"/>
            <a:gd name="adj3" fmla="val 45009"/>
            <a:gd name="adj4" fmla="val -33622"/>
            <a:gd name="adj5" fmla="val 38627"/>
            <a:gd name="adj6" fmla="val 174"/>
          </a:avLst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กรอกผลดำเนินงานที่หลักสูตรดำเนินการได้</a:t>
          </a:r>
        </a:p>
      </xdr:txBody>
    </xdr:sp>
    <xdr:clientData/>
  </xdr:twoCellAnchor>
  <xdr:twoCellAnchor editAs="oneCell">
    <xdr:from>
      <xdr:col>4</xdr:col>
      <xdr:colOff>180109</xdr:colOff>
      <xdr:row>6</xdr:row>
      <xdr:rowOff>2452254</xdr:rowOff>
    </xdr:from>
    <xdr:to>
      <xdr:col>8</xdr:col>
      <xdr:colOff>748146</xdr:colOff>
      <xdr:row>6</xdr:row>
      <xdr:rowOff>3352799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0758" t="31923" r="73028" b="63497"/>
        <a:stretch/>
      </xdr:blipFill>
      <xdr:spPr>
        <a:xfrm>
          <a:off x="3477491" y="5569527"/>
          <a:ext cx="4724400" cy="900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R48"/>
  <sheetViews>
    <sheetView zoomScale="40" zoomScaleNormal="40" zoomScaleSheetLayoutView="25" workbookViewId="0">
      <selection activeCell="M49" sqref="M49"/>
    </sheetView>
  </sheetViews>
  <sheetFormatPr defaultColWidth="9.06640625" defaultRowHeight="28.8" x14ac:dyDescent="0.55000000000000004"/>
  <cols>
    <col min="1" max="1" width="9.06640625" style="20"/>
    <col min="2" max="2" width="1.53125" style="20" customWidth="1"/>
    <col min="3" max="12" width="9.06640625" style="20"/>
    <col min="13" max="13" width="9.06640625" style="20" customWidth="1"/>
    <col min="14" max="17" width="9.06640625" style="20"/>
    <col min="18" max="18" width="13.06640625" style="20" customWidth="1"/>
    <col min="19" max="16384" width="9.06640625" style="20"/>
  </cols>
  <sheetData>
    <row r="1" spans="1:18" x14ac:dyDescent="0.55000000000000004">
      <c r="A1" s="172" t="s">
        <v>137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</row>
    <row r="2" spans="1:18" x14ac:dyDescent="0.55000000000000004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7"/>
    </row>
    <row r="3" spans="1:18" ht="45.6" x14ac:dyDescent="0.8">
      <c r="A3" s="147"/>
      <c r="B3" s="28" t="s">
        <v>131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48"/>
    </row>
    <row r="4" spans="1:18" ht="38.4" x14ac:dyDescent="0.7">
      <c r="A4" s="147"/>
      <c r="B4" s="28" t="s">
        <v>134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48"/>
    </row>
    <row r="5" spans="1:18" ht="36" x14ac:dyDescent="0.65">
      <c r="A5" s="147"/>
      <c r="B5" s="28" t="s">
        <v>95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48"/>
    </row>
    <row r="6" spans="1:18" ht="42.6" customHeight="1" x14ac:dyDescent="0.8">
      <c r="A6" s="21"/>
      <c r="B6" s="29"/>
      <c r="C6" s="145" t="s">
        <v>96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8" ht="294" customHeight="1" x14ac:dyDescent="0.55000000000000004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1:18" ht="350.4" customHeight="1" x14ac:dyDescent="0.8">
      <c r="A8" s="21"/>
      <c r="B8" s="22"/>
      <c r="C8" s="14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45.6" x14ac:dyDescent="0.8">
      <c r="A9" s="21"/>
      <c r="B9" s="22"/>
      <c r="C9" s="145" t="s">
        <v>97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18" ht="294" customHeight="1" x14ac:dyDescent="0.55000000000000004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1:18" ht="45.6" x14ac:dyDescent="0.55000000000000004">
      <c r="A11" s="21"/>
      <c r="B11" s="22"/>
      <c r="C11" s="146" t="s">
        <v>127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1:18" ht="36" x14ac:dyDescent="0.55000000000000004">
      <c r="A12" s="21"/>
      <c r="B12" s="22"/>
      <c r="C12" s="14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</row>
    <row r="13" spans="1:18" x14ac:dyDescent="0.55000000000000004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</row>
    <row r="14" spans="1:18" x14ac:dyDescent="0.5500000000000000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1:18" x14ac:dyDescent="0.55000000000000004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1:18" x14ac:dyDescent="0.55000000000000004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</row>
    <row r="17" spans="1:18" x14ac:dyDescent="0.55000000000000004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</row>
    <row r="18" spans="1:18" x14ac:dyDescent="0.55000000000000004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spans="1:18" x14ac:dyDescent="0.55000000000000004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18" x14ac:dyDescent="0.55000000000000004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</row>
    <row r="21" spans="1:18" x14ac:dyDescent="0.55000000000000004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1:18" x14ac:dyDescent="0.5500000000000000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1:18" x14ac:dyDescent="0.55000000000000004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x14ac:dyDescent="0.55000000000000004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x14ac:dyDescent="0.55000000000000004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ht="36" x14ac:dyDescent="0.65">
      <c r="A26" s="21"/>
      <c r="B26" s="22"/>
      <c r="C26" s="168" t="s">
        <v>135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x14ac:dyDescent="0.55000000000000004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ht="45.6" x14ac:dyDescent="0.8">
      <c r="A28" s="21"/>
      <c r="B28" s="22"/>
      <c r="C28" s="145" t="s">
        <v>98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x14ac:dyDescent="0.55000000000000004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x14ac:dyDescent="0.55000000000000004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x14ac:dyDescent="0.55000000000000004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4" t="s">
        <v>133</v>
      </c>
      <c r="N31" s="22"/>
      <c r="O31" s="22"/>
      <c r="P31" s="22"/>
      <c r="Q31" s="22"/>
      <c r="R31" s="23"/>
    </row>
    <row r="32" spans="1:18" x14ac:dyDescent="0.55000000000000004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4" t="s">
        <v>99</v>
      </c>
      <c r="N32" s="22"/>
      <c r="O32" s="22"/>
      <c r="P32" s="22"/>
      <c r="Q32" s="22"/>
      <c r="R32" s="23"/>
    </row>
    <row r="33" spans="1:18" x14ac:dyDescent="0.55000000000000004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1:18" x14ac:dyDescent="0.55000000000000004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</row>
    <row r="35" spans="1:18" x14ac:dyDescent="0.55000000000000004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1:18" x14ac:dyDescent="0.55000000000000004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x14ac:dyDescent="0.55000000000000004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x14ac:dyDescent="0.55000000000000004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x14ac:dyDescent="0.55000000000000004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 x14ac:dyDescent="0.55000000000000004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 x14ac:dyDescent="0.55000000000000004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x14ac:dyDescent="0.55000000000000004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 x14ac:dyDescent="0.55000000000000004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x14ac:dyDescent="0.5500000000000000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x14ac:dyDescent="0.55000000000000004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1:18" x14ac:dyDescent="0.55000000000000004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1:18" x14ac:dyDescent="0.55000000000000004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67" t="s">
        <v>132</v>
      </c>
      <c r="N47" s="22"/>
      <c r="O47" s="22"/>
      <c r="P47" s="22"/>
      <c r="Q47" s="22"/>
      <c r="R47" s="23"/>
    </row>
    <row r="48" spans="1:18" ht="29.4" thickBot="1" x14ac:dyDescent="0.6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 t="s">
        <v>138</v>
      </c>
      <c r="N48" s="26"/>
      <c r="O48" s="26"/>
      <c r="P48" s="31"/>
      <c r="Q48" s="26"/>
      <c r="R48" s="27"/>
    </row>
  </sheetData>
  <sheetProtection algorithmName="SHA-512" hashValue="WE//k1Nn1f6hDPbGAadaJ0DPky9ekfQQbpMJJ5HqOKTm8GeXdGPeFkLAJTgo82uAVAICjtRxJUOt1Dyw8K9UqQ==" saltValue="8gxbCqcj+6LEssgcukmMvw==" spinCount="100000" sheet="1" objects="1" scenarios="1"/>
  <mergeCells count="1">
    <mergeCell ref="A1:R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N133"/>
  <sheetViews>
    <sheetView tabSelected="1" view="pageBreakPreview" zoomScaleNormal="70" zoomScaleSheetLayoutView="100" zoomScalePageLayoutView="40" workbookViewId="0">
      <selection activeCell="G23" sqref="G23"/>
    </sheetView>
  </sheetViews>
  <sheetFormatPr defaultColWidth="9.06640625" defaultRowHeight="20.399999999999999" x14ac:dyDescent="0.35"/>
  <cols>
    <col min="1" max="1" width="10" style="1" customWidth="1"/>
    <col min="2" max="2" width="3" style="1" customWidth="1"/>
    <col min="3" max="3" width="17.796875" style="1" customWidth="1"/>
    <col min="4" max="4" width="8.06640625" style="1" customWidth="1"/>
    <col min="5" max="5" width="8.9296875" style="1" customWidth="1"/>
    <col min="6" max="6" width="7.265625" style="1" customWidth="1"/>
    <col min="7" max="7" width="13.06640625" style="1" customWidth="1"/>
    <col min="8" max="8" width="9.06640625" style="154"/>
    <col min="9" max="9" width="12.19921875" style="154" customWidth="1"/>
    <col min="10" max="34" width="9.06640625" style="154"/>
    <col min="35" max="40" width="9.06640625" style="151"/>
    <col min="41" max="16384" width="9.06640625" style="1"/>
  </cols>
  <sheetData>
    <row r="1" spans="1:40" ht="28.8" x14ac:dyDescent="0.35">
      <c r="A1" s="181" t="s">
        <v>128</v>
      </c>
      <c r="B1" s="181"/>
      <c r="C1" s="181"/>
      <c r="D1" s="181"/>
      <c r="E1" s="181"/>
      <c r="F1" s="181"/>
      <c r="G1" s="181"/>
      <c r="H1" s="15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40" ht="28.95" customHeight="1" x14ac:dyDescent="0.65">
      <c r="A2" s="133" t="s">
        <v>121</v>
      </c>
      <c r="B2" s="200"/>
      <c r="C2" s="200"/>
      <c r="D2" s="33" t="s">
        <v>119</v>
      </c>
      <c r="E2" s="196"/>
      <c r="F2" s="196"/>
      <c r="G2" s="196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40" ht="28.2" customHeight="1" x14ac:dyDescent="0.55000000000000004">
      <c r="A3" s="134" t="s">
        <v>126</v>
      </c>
      <c r="B3" s="201" t="s">
        <v>130</v>
      </c>
      <c r="C3" s="201"/>
      <c r="D3" s="130" t="s">
        <v>120</v>
      </c>
      <c r="E3" s="197" t="s">
        <v>113</v>
      </c>
      <c r="F3" s="197"/>
      <c r="G3" s="198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40" ht="29.4" x14ac:dyDescent="0.8">
      <c r="A4" s="135" t="s">
        <v>122</v>
      </c>
      <c r="B4" s="257" t="s">
        <v>111</v>
      </c>
      <c r="C4" s="257"/>
      <c r="D4" s="34"/>
      <c r="E4" s="35"/>
      <c r="F4" s="36"/>
      <c r="G4" s="37"/>
      <c r="H4" s="155"/>
      <c r="I4" s="9"/>
      <c r="J4" s="9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0" ht="29.4" x14ac:dyDescent="0.8">
      <c r="A5" s="241" t="str">
        <f>IF(E3="คลิกเลือกกลุ่มสาขาวิชา","!! กรุณาระบุกลุ่มสาขาวิชาด้วยค่ะ !! ","")</f>
        <v xml:space="preserve">!! กรุณาระบุกลุ่มสาขาวิชาด้วยค่ะ !! </v>
      </c>
      <c r="B5" s="242"/>
      <c r="C5" s="242"/>
      <c r="D5" s="242"/>
      <c r="E5" s="242"/>
      <c r="F5" s="242"/>
      <c r="G5" s="243"/>
      <c r="H5" s="155"/>
      <c r="I5" s="9"/>
      <c r="J5" s="9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40" ht="22.95" customHeight="1" x14ac:dyDescent="0.8">
      <c r="A6" s="199" t="s">
        <v>9</v>
      </c>
      <c r="B6" s="199"/>
      <c r="C6" s="199"/>
      <c r="D6" s="199" t="s">
        <v>1</v>
      </c>
      <c r="E6" s="199"/>
      <c r="F6" s="199"/>
      <c r="G6" s="199" t="s">
        <v>36</v>
      </c>
      <c r="H6" s="155"/>
      <c r="I6" s="9"/>
      <c r="J6" s="156"/>
      <c r="K6" s="157"/>
      <c r="L6" s="15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40" ht="25.95" customHeight="1" x14ac:dyDescent="0.8">
      <c r="A7" s="199"/>
      <c r="B7" s="199"/>
      <c r="C7" s="199"/>
      <c r="D7" s="165" t="s">
        <v>91</v>
      </c>
      <c r="E7" s="166" t="s">
        <v>2</v>
      </c>
      <c r="F7" s="166" t="s">
        <v>4</v>
      </c>
      <c r="G7" s="199"/>
      <c r="H7" s="7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40" ht="19.95" customHeight="1" x14ac:dyDescent="0.8">
      <c r="A8" s="258" t="s">
        <v>10</v>
      </c>
      <c r="B8" s="259"/>
      <c r="C8" s="259"/>
      <c r="D8" s="259"/>
      <c r="E8" s="259"/>
      <c r="F8" s="259"/>
      <c r="G8" s="260"/>
      <c r="H8" s="7"/>
      <c r="I8" s="10"/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40" ht="25.2" customHeight="1" x14ac:dyDescent="0.75">
      <c r="A9" s="244" t="s">
        <v>11</v>
      </c>
      <c r="B9" s="245"/>
      <c r="C9" s="246"/>
      <c r="D9" s="250" t="s">
        <v>112</v>
      </c>
      <c r="E9" s="251"/>
      <c r="F9" s="251"/>
      <c r="G9" s="144" t="str">
        <f>IF(D9="ไม่ผ่าน","โปรดระบุข้อที่ไม่ผ่าน...","")</f>
        <v/>
      </c>
      <c r="H9" s="7"/>
      <c r="I9" s="158"/>
      <c r="J9" s="158"/>
      <c r="K9" s="158"/>
      <c r="L9" s="15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40" ht="58.2" customHeight="1" x14ac:dyDescent="0.4">
      <c r="A10" s="247"/>
      <c r="B10" s="248"/>
      <c r="C10" s="249"/>
      <c r="D10" s="252"/>
      <c r="E10" s="253"/>
      <c r="F10" s="253"/>
      <c r="G10" s="149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40" s="30" customFormat="1" ht="24" x14ac:dyDescent="0.4">
      <c r="A11" s="224" t="s">
        <v>108</v>
      </c>
      <c r="B11" s="225"/>
      <c r="C11" s="226"/>
      <c r="D11" s="254" t="str">
        <f>IF(D9="คลิกเลือก","",IF(D9="ไม่ผ่าน","หลักสูตรไม่ได้มาตรฐาน","หลักสูตรเป็นไปตามมาตรฐาน"))</f>
        <v/>
      </c>
      <c r="E11" s="255"/>
      <c r="F11" s="255"/>
      <c r="G11" s="256"/>
      <c r="H11" s="7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59"/>
      <c r="AC11" s="159"/>
      <c r="AD11" s="159"/>
      <c r="AE11" s="159"/>
      <c r="AF11" s="159"/>
      <c r="AG11" s="159"/>
      <c r="AH11" s="159"/>
      <c r="AI11" s="152"/>
      <c r="AJ11" s="152"/>
      <c r="AK11" s="152"/>
      <c r="AL11" s="152"/>
      <c r="AM11" s="152"/>
      <c r="AN11" s="152"/>
    </row>
    <row r="12" spans="1:40" ht="37.799999999999997" customHeight="1" x14ac:dyDescent="0.8">
      <c r="A12" s="205" t="str">
        <f>IF(D9="ไม่ผ่าน","ผลการประเมินตัวบ่งชี้ที่ 1.1 หากเกณฑ์ไม่ผ่านข้อใดข้อหนึ่ง ถือว่าหลักสูตรไม่ได้มาตรฐานและผลการประเมินเป็นไม่ผ่านคะแนนเป็นศูนย์","")</f>
        <v/>
      </c>
      <c r="B12" s="206"/>
      <c r="C12" s="206"/>
      <c r="D12" s="206"/>
      <c r="E12" s="206"/>
      <c r="F12" s="206"/>
      <c r="G12" s="207"/>
      <c r="H12" s="155"/>
      <c r="I12" s="9"/>
      <c r="J12" s="9"/>
      <c r="K12" s="10"/>
      <c r="L12" s="1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40" ht="21" x14ac:dyDescent="0.4">
      <c r="A13" s="188" t="s">
        <v>3</v>
      </c>
      <c r="B13" s="189"/>
      <c r="C13" s="189"/>
      <c r="D13" s="38"/>
      <c r="E13" s="39"/>
      <c r="F13" s="39"/>
      <c r="G13" s="40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40" ht="41.25" customHeight="1" x14ac:dyDescent="0.4">
      <c r="A14" s="182" t="s">
        <v>20</v>
      </c>
      <c r="B14" s="183"/>
      <c r="C14" s="184"/>
      <c r="D14" s="41" t="s">
        <v>115</v>
      </c>
      <c r="E14" s="42"/>
      <c r="F14" s="43" t="str">
        <f>IF(E14="","",E14)</f>
        <v/>
      </c>
      <c r="G14" s="44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40" ht="37.950000000000003" customHeight="1" x14ac:dyDescent="0.4">
      <c r="A15" s="185" t="s">
        <v>129</v>
      </c>
      <c r="B15" s="186"/>
      <c r="C15" s="187"/>
      <c r="D15" s="45" t="s">
        <v>92</v>
      </c>
      <c r="E15" s="42"/>
      <c r="F15" s="46" t="str">
        <f>IF(E15="","",IF(ISERROR(E15*5/100),,IF(E15*5/100&gt;5,5,E15*5/100)))</f>
        <v/>
      </c>
      <c r="G15" s="4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40" ht="21" hidden="1" x14ac:dyDescent="0.4">
      <c r="A16" s="48"/>
      <c r="B16" s="49"/>
      <c r="C16" s="50"/>
      <c r="D16" s="51">
        <v>2</v>
      </c>
      <c r="E16" s="52" t="str">
        <f>IF(COUNTBLANK(F14)+COUNTBLANK(F15)=2,"",COUNT(F14,F15))</f>
        <v/>
      </c>
      <c r="F16" s="53" t="str">
        <f>IF(COUNTBLANK(F14)+COUNTBLANK(F15)=2,"",SUM(F14,F15))</f>
        <v/>
      </c>
      <c r="G16" s="54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40" s="30" customFormat="1" ht="24" x14ac:dyDescent="0.4">
      <c r="A17" s="202" t="s">
        <v>107</v>
      </c>
      <c r="B17" s="203"/>
      <c r="C17" s="204"/>
      <c r="D17" s="193" t="str">
        <f>IF(B3="",,IF(OR(ISBLANK(F16),ISBLANK(E16)),"",IF(ISERROR(F16/E16),"",F16/E16)))</f>
        <v/>
      </c>
      <c r="E17" s="194"/>
      <c r="F17" s="195"/>
      <c r="G17" s="132" t="str">
        <f>IF(D17="","",IF(AND(D17&gt;0,D17&lt;2.01),"ระดับคุณภาพน้อย",IF(AND(D17&gt;2,D17&lt;3.01),"ระดับคุณภาพปานกลาง",IF(AND(D17&gt;3,D17&lt;4.01),"ระดับคุณภาพดี",IF(AND(D17&gt;4,D17&lt;5.01),"ระดับคุณภาพดีมาก",IF(D17&gt;5,"ข้อมูลไม่ถูกต้อง คะแนนเต็ม 5.00 คะแนน",""))))))</f>
        <v/>
      </c>
      <c r="H17" s="7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59"/>
      <c r="AC17" s="159"/>
      <c r="AD17" s="159"/>
      <c r="AE17" s="159"/>
      <c r="AF17" s="159"/>
      <c r="AG17" s="159"/>
      <c r="AH17" s="159"/>
      <c r="AI17" s="152"/>
      <c r="AJ17" s="152"/>
      <c r="AK17" s="152"/>
      <c r="AL17" s="152"/>
      <c r="AM17" s="152"/>
      <c r="AN17" s="152"/>
    </row>
    <row r="18" spans="1:40" ht="21" x14ac:dyDescent="0.4">
      <c r="A18" s="188" t="s">
        <v>21</v>
      </c>
      <c r="B18" s="189"/>
      <c r="C18" s="189"/>
      <c r="D18" s="38"/>
      <c r="E18" s="39"/>
      <c r="F18" s="39"/>
      <c r="G18" s="40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40" ht="21" x14ac:dyDescent="0.4">
      <c r="A19" s="190" t="s">
        <v>22</v>
      </c>
      <c r="B19" s="191"/>
      <c r="C19" s="192"/>
      <c r="D19" s="55" t="s">
        <v>139</v>
      </c>
      <c r="E19" s="42"/>
      <c r="F19" s="43" t="str">
        <f>IF(E19="","",E19)</f>
        <v/>
      </c>
      <c r="G19" s="56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40" ht="21" x14ac:dyDescent="0.4">
      <c r="A20" s="178" t="s">
        <v>24</v>
      </c>
      <c r="B20" s="179"/>
      <c r="C20" s="180"/>
      <c r="D20" s="57" t="s">
        <v>139</v>
      </c>
      <c r="E20" s="42"/>
      <c r="F20" s="58" t="str">
        <f>IF(E20="","",E20)</f>
        <v/>
      </c>
      <c r="G20" s="59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40" ht="21" x14ac:dyDescent="0.4">
      <c r="A21" s="208" t="s">
        <v>25</v>
      </c>
      <c r="B21" s="209"/>
      <c r="C21" s="210"/>
      <c r="D21" s="60" t="s">
        <v>139</v>
      </c>
      <c r="E21" s="42"/>
      <c r="F21" s="46" t="str">
        <f>IF(E21="","",E21)</f>
        <v/>
      </c>
      <c r="G21" s="4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40" ht="21" hidden="1" x14ac:dyDescent="0.4">
      <c r="A22" s="61"/>
      <c r="B22" s="62"/>
      <c r="C22" s="63"/>
      <c r="D22" s="51">
        <v>3</v>
      </c>
      <c r="E22" s="52" t="str">
        <f>IF(COUNTBLANK(F20)+COUNTBLANK(F21)+COUNTBLANK(F19)=3,"",COUNT(F19,F20,F21))</f>
        <v/>
      </c>
      <c r="F22" s="53" t="str">
        <f>IF(COUNTBLANK(F19)+COUNTBLANK(F20)+COUNTBLANK(F21)=3,"",SUM(F19,F20,F21))</f>
        <v/>
      </c>
      <c r="G22" s="54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40" s="30" customFormat="1" ht="24" x14ac:dyDescent="0.4">
      <c r="A23" s="224" t="s">
        <v>106</v>
      </c>
      <c r="B23" s="225"/>
      <c r="C23" s="226"/>
      <c r="D23" s="227" t="str">
        <f>IF(B3="",,IF(OR(ISBLANK(F22),ISBLANK(E22)),"",IF(ISERROR(F22/E22),"",F22/E22)))</f>
        <v/>
      </c>
      <c r="E23" s="228"/>
      <c r="F23" s="229"/>
      <c r="G23" s="132" t="str">
        <f>IF(D23="","",IF(AND(D23&gt;0,D23&lt;2.01),"ระดับคุณภาพน้อย",IF(AND(D23&gt;2,D23&lt;3.01),"ระดับคุณภาพปานกลาง",IF(AND(D23&gt;3,D23&lt;4.01),"ระดับคุณภาพดี",IF(AND(D23&gt;4,D23&lt;5.01),"ระดับคุณภาพดีมาก",IF(D23&gt;5,"ข้อมูลไม่ถูกต้อง คะแนนเต็ม 5.00 คะแนน",""))))))</f>
        <v/>
      </c>
      <c r="H23" s="7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59"/>
      <c r="AC23" s="159"/>
      <c r="AD23" s="159"/>
      <c r="AE23" s="159"/>
      <c r="AF23" s="159"/>
      <c r="AG23" s="159"/>
      <c r="AH23" s="159"/>
      <c r="AI23" s="152"/>
      <c r="AJ23" s="152"/>
      <c r="AK23" s="152"/>
      <c r="AL23" s="152"/>
      <c r="AM23" s="152"/>
      <c r="AN23" s="152"/>
    </row>
    <row r="24" spans="1:40" ht="21" x14ac:dyDescent="0.4">
      <c r="A24" s="188" t="s">
        <v>26</v>
      </c>
      <c r="B24" s="189"/>
      <c r="C24" s="189"/>
      <c r="D24" s="64"/>
      <c r="E24" s="39"/>
      <c r="F24" s="39"/>
      <c r="G24" s="40"/>
      <c r="H24" s="7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40" ht="21" x14ac:dyDescent="0.4">
      <c r="A25" s="190" t="s">
        <v>27</v>
      </c>
      <c r="B25" s="191"/>
      <c r="C25" s="192"/>
      <c r="D25" s="55" t="s">
        <v>139</v>
      </c>
      <c r="E25" s="42"/>
      <c r="F25" s="43" t="str">
        <f>IF(E25="","",E25)</f>
        <v/>
      </c>
      <c r="G25" s="56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40" ht="21" x14ac:dyDescent="0.4">
      <c r="A26" s="211" t="s">
        <v>28</v>
      </c>
      <c r="B26" s="212"/>
      <c r="C26" s="213"/>
      <c r="D26" s="65"/>
      <c r="E26" s="66"/>
      <c r="F26" s="67" t="str">
        <f>IF(B3="",,IF(OR(ISBLANK(F27),ISBLANK(E27)),"",IF(ISERROR(F27/D27),"",F27/D27)))</f>
        <v/>
      </c>
      <c r="G26" s="47"/>
      <c r="H26" s="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40" ht="21" hidden="1" x14ac:dyDescent="0.4">
      <c r="A27" s="161"/>
      <c r="B27" s="162"/>
      <c r="C27" s="163"/>
      <c r="D27" s="164">
        <v>3</v>
      </c>
      <c r="E27" s="52" t="str">
        <f>IF(COUNTBLANK(F28)+COUNTBLANK(F29)+COUNTBLANK(F30)=3,"",COUNT(F28,F29,F30))</f>
        <v/>
      </c>
      <c r="F27" s="53" t="str">
        <f>IF(COUNTBLANK(F28)+COUNTBLANK(F29)+COUNTBLANK(F30)=3,"",SUM(F28,F29,F30))</f>
        <v/>
      </c>
      <c r="G27" s="78"/>
      <c r="H27" s="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40" ht="21" x14ac:dyDescent="0.4">
      <c r="A28" s="215" t="s">
        <v>125</v>
      </c>
      <c r="B28" s="216"/>
      <c r="C28" s="217"/>
      <c r="D28" s="68" t="s">
        <v>92</v>
      </c>
      <c r="E28" s="69"/>
      <c r="F28" s="46" t="str">
        <f>IF(E28="","",IF(ISERROR(E28*5/20),,IF(E28*5/20&gt;5,5,E28*5/20)))</f>
        <v/>
      </c>
      <c r="G28" s="70"/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40" ht="21" x14ac:dyDescent="0.4">
      <c r="A29" s="218" t="s">
        <v>124</v>
      </c>
      <c r="B29" s="219"/>
      <c r="C29" s="220"/>
      <c r="D29" s="71" t="s">
        <v>92</v>
      </c>
      <c r="E29" s="72"/>
      <c r="F29" s="136" t="str">
        <f>IF(E29="","",IF(ISERROR(E29*5/60),,IF(E29*5/60&gt;5,5,E29*5/60)))</f>
        <v/>
      </c>
      <c r="G29" s="73"/>
      <c r="H29" s="16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40" ht="21" x14ac:dyDescent="0.4">
      <c r="A30" s="221" t="s">
        <v>123</v>
      </c>
      <c r="B30" s="222"/>
      <c r="C30" s="223"/>
      <c r="D30" s="74" t="s">
        <v>92</v>
      </c>
      <c r="E30" s="75"/>
      <c r="F30" s="77" t="str">
        <f>IF(E30="","",IF(ISERROR(E30*5/20),,IF(E30*5/20&gt;5,5,E30*5/20)))</f>
        <v/>
      </c>
      <c r="G30" s="137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40" ht="21" x14ac:dyDescent="0.4">
      <c r="A31" s="211" t="s">
        <v>29</v>
      </c>
      <c r="B31" s="212"/>
      <c r="C31" s="213"/>
      <c r="D31" s="60" t="s">
        <v>139</v>
      </c>
      <c r="E31" s="42"/>
      <c r="F31" s="46" t="str">
        <f>IF(E31="","",E31)</f>
        <v/>
      </c>
      <c r="G31" s="47"/>
      <c r="H31" s="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40" ht="21" hidden="1" x14ac:dyDescent="0.4">
      <c r="A32" s="61"/>
      <c r="B32" s="62"/>
      <c r="C32" s="63"/>
      <c r="D32" s="60">
        <v>3</v>
      </c>
      <c r="E32" s="52" t="str">
        <f>IF(COUNTBLANK(F25)+COUNTBLANK(F26)+COUNTBLANK(F31)=3,"",COUNT(F25,F26,F31))</f>
        <v/>
      </c>
      <c r="F32" s="53" t="str">
        <f>IF(COUNTBLANK(F25)+COUNTBLANK(F26)+COUNTBLANK(F31)=3,"",SUM(F25,F26,F31))</f>
        <v/>
      </c>
      <c r="G32" s="54"/>
      <c r="H32" s="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40" s="30" customFormat="1" ht="24" x14ac:dyDescent="0.4">
      <c r="A33" s="224" t="s">
        <v>105</v>
      </c>
      <c r="B33" s="225"/>
      <c r="C33" s="226"/>
      <c r="D33" s="227" t="str">
        <f>IF(B3="",,IF(OR(ISBLANK(F32),ISBLANK(E32)),"",IF(ISERROR(F32/D32),"",F32/D32)))</f>
        <v/>
      </c>
      <c r="E33" s="228"/>
      <c r="F33" s="229"/>
      <c r="G33" s="132" t="str">
        <f>IF(D33="","",IF(AND(D33&gt;0,D33&lt;2.01),"ระดับคุณภาพน้อย",IF(AND(D33&gt;2,D33&lt;3.01),"ระดับคุณภาพปานกลาง",IF(AND(D33&gt;3,D33&lt;4.01),"ระดับคุณภาพดี",IF(AND(D33&gt;4,D33&lt;5.01),"ระดับคุณภาพดีมาก",IF(D33&gt;5,"ข้อมูลไม่ถูกต้อง คะแนนเต็ม 5.00 คะแนน",""))))))</f>
        <v/>
      </c>
      <c r="H33" s="7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59"/>
      <c r="AC33" s="159"/>
      <c r="AD33" s="159"/>
      <c r="AE33" s="159"/>
      <c r="AF33" s="159"/>
      <c r="AG33" s="159"/>
      <c r="AH33" s="159"/>
      <c r="AI33" s="152"/>
      <c r="AJ33" s="152"/>
      <c r="AK33" s="152"/>
      <c r="AL33" s="152"/>
      <c r="AM33" s="152"/>
      <c r="AN33" s="152"/>
    </row>
    <row r="34" spans="1:40" ht="21" x14ac:dyDescent="0.4">
      <c r="A34" s="188" t="s">
        <v>5</v>
      </c>
      <c r="B34" s="189"/>
      <c r="C34" s="189"/>
      <c r="D34" s="189"/>
      <c r="E34" s="189"/>
      <c r="F34" s="189"/>
      <c r="G34" s="214"/>
      <c r="H34" s="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40" ht="21" x14ac:dyDescent="0.4">
      <c r="A35" s="190" t="s">
        <v>30</v>
      </c>
      <c r="B35" s="191"/>
      <c r="C35" s="192"/>
      <c r="D35" s="55" t="s">
        <v>139</v>
      </c>
      <c r="E35" s="42"/>
      <c r="F35" s="43" t="str">
        <f>IF(E35="","",E35)</f>
        <v/>
      </c>
      <c r="G35" s="56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40" ht="21" x14ac:dyDescent="0.4">
      <c r="A36" s="178" t="s">
        <v>31</v>
      </c>
      <c r="B36" s="179"/>
      <c r="C36" s="180"/>
      <c r="D36" s="57" t="s">
        <v>139</v>
      </c>
      <c r="E36" s="42"/>
      <c r="F36" s="58" t="str">
        <f>IF(E36="","",E36)</f>
        <v/>
      </c>
      <c r="G36" s="59"/>
      <c r="H36" s="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40" ht="21" x14ac:dyDescent="0.4">
      <c r="A37" s="178" t="s">
        <v>32</v>
      </c>
      <c r="B37" s="179"/>
      <c r="C37" s="180"/>
      <c r="D37" s="57" t="s">
        <v>139</v>
      </c>
      <c r="E37" s="42"/>
      <c r="F37" s="58" t="str">
        <f>IF(E37="","",E37)</f>
        <v/>
      </c>
      <c r="G37" s="59"/>
      <c r="H37" s="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40" ht="40.950000000000003" customHeight="1" x14ac:dyDescent="0.4">
      <c r="A38" s="185" t="s">
        <v>33</v>
      </c>
      <c r="B38" s="186"/>
      <c r="C38" s="187"/>
      <c r="D38" s="60" t="s">
        <v>92</v>
      </c>
      <c r="E38" s="138"/>
      <c r="F38" s="46" t="str">
        <f>IF(E38="","",IF(E38&lt;80,,IF(AND(E38=80),3.5,IF(AND(E38&gt;80,E38&lt;90),4,IF(AND(E38&gt;=90,E38&lt;95),4.5,IF(AND(E38&gt;=95,E38&lt;100),4.75,IF(E38&gt;=100,5,)))))))</f>
        <v/>
      </c>
      <c r="G38" s="47"/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40" ht="21" hidden="1" x14ac:dyDescent="0.4">
      <c r="A39" s="48"/>
      <c r="B39" s="49"/>
      <c r="C39" s="50"/>
      <c r="D39" s="60">
        <v>4</v>
      </c>
      <c r="E39" s="52" t="str">
        <f>IF(COUNTBLANK(F35)+COUNTBLANK(F36)+COUNTBLANK(F37)+COUNTBLANK(F38)=4,"",COUNT(F35,F36,F37,F38))</f>
        <v/>
      </c>
      <c r="F39" s="53" t="str">
        <f>IF(COUNTBLANK(F35)+COUNTBLANK(F36)+COUNTBLANK(F37)+COUNTBLANK(F38)=4,"",SUM(F35,F36,F37,F38))</f>
        <v/>
      </c>
      <c r="G39" s="54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40" s="30" customFormat="1" ht="24" x14ac:dyDescent="0.4">
      <c r="A40" s="224" t="s">
        <v>104</v>
      </c>
      <c r="B40" s="225"/>
      <c r="C40" s="226"/>
      <c r="D40" s="227" t="str">
        <f>IF(B3="",,IF(OR(ISBLANK(F39),ISBLANK(E39)),"",IF(ISERROR(F39/E39),"",F39/E39)))</f>
        <v/>
      </c>
      <c r="E40" s="228"/>
      <c r="F40" s="229"/>
      <c r="G40" s="132" t="str">
        <f>IF(D40="","",IF(AND(D40&gt;0,D40&lt;2.01),"ระดับคุณภาพน้อย",IF(AND(D40&gt;2,D40&lt;3.01),"ระดับคุณภาพปานกลาง",IF(AND(D40&gt;3,D40&lt;4.01),"ระดับคุณภาพดี",IF(AND(D40&gt;4,D40&lt;5.01),"ระดับคุณภาพดีมาก",IF(D40&gt;5,"ข้อมูลไม่ถูกต้อง คะแนนเต็ม 5.00 คะแนน",""))))))</f>
        <v/>
      </c>
      <c r="H40" s="7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59"/>
      <c r="AC40" s="159"/>
      <c r="AD40" s="159"/>
      <c r="AE40" s="159"/>
      <c r="AF40" s="159"/>
      <c r="AG40" s="159"/>
      <c r="AH40" s="159"/>
      <c r="AI40" s="152"/>
      <c r="AJ40" s="152"/>
      <c r="AK40" s="152"/>
      <c r="AL40" s="152"/>
      <c r="AM40" s="152"/>
      <c r="AN40" s="152"/>
    </row>
    <row r="41" spans="1:40" ht="21" x14ac:dyDescent="0.4">
      <c r="A41" s="188" t="s">
        <v>34</v>
      </c>
      <c r="B41" s="189"/>
      <c r="C41" s="189"/>
      <c r="D41" s="38"/>
      <c r="E41" s="39"/>
      <c r="F41" s="39"/>
      <c r="G41" s="40"/>
      <c r="H41" s="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40" ht="21" x14ac:dyDescent="0.4">
      <c r="A42" s="208" t="s">
        <v>35</v>
      </c>
      <c r="B42" s="209"/>
      <c r="C42" s="210"/>
      <c r="D42" s="76" t="s">
        <v>4</v>
      </c>
      <c r="E42" s="42"/>
      <c r="F42" s="77" t="str">
        <f>IF(E42="","",E42)</f>
        <v/>
      </c>
      <c r="G42" s="78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40" ht="21" hidden="1" x14ac:dyDescent="0.4">
      <c r="A43" s="48"/>
      <c r="B43" s="49"/>
      <c r="C43" s="50"/>
      <c r="D43" s="60">
        <v>1</v>
      </c>
      <c r="E43" s="52" t="str">
        <f>IF(COUNTBLANK(F42)=1,"",COUNT(F42))</f>
        <v/>
      </c>
      <c r="F43" s="53" t="str">
        <f>IF(COUNTBLANK(F42)=1,"",SUM(F42))</f>
        <v/>
      </c>
      <c r="G43" s="54"/>
      <c r="H43" s="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40" s="30" customFormat="1" ht="24" x14ac:dyDescent="0.4">
      <c r="A44" s="224" t="s">
        <v>103</v>
      </c>
      <c r="B44" s="225"/>
      <c r="C44" s="226"/>
      <c r="D44" s="227" t="str">
        <f>IF(B3="",,IF(OR(ISBLANK(F43),ISBLANK(E43)),"",IF(ISERROR(F43/E43),"",F43/E43)))</f>
        <v/>
      </c>
      <c r="E44" s="228"/>
      <c r="F44" s="229"/>
      <c r="G44" s="132" t="str">
        <f>IF(D44="","",IF(AND(D44&gt;0,D44&lt;2.01),"ระดับคุณภาพน้อย",IF(AND(D44&gt;2,D44&lt;3.01),"ระดับคุณภาพปานกลาง",IF(AND(D44&gt;3,D44&lt;4.01),"ระดับคุณภาพดี",IF(AND(D44&gt;4,D44&lt;5.01),"ระดับคุณภาพดีมาก",IF(D44&gt;5,"ข้อมูลไม่ถูกต้อง คะแนนเต็ม 5.00 คะแนน",""))))))</f>
        <v/>
      </c>
      <c r="H44" s="7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59"/>
      <c r="AC44" s="159"/>
      <c r="AD44" s="159"/>
      <c r="AE44" s="159"/>
      <c r="AF44" s="159"/>
      <c r="AG44" s="159"/>
      <c r="AH44" s="159"/>
      <c r="AI44" s="152"/>
      <c r="AJ44" s="152"/>
      <c r="AK44" s="152"/>
      <c r="AL44" s="152"/>
      <c r="AM44" s="152"/>
      <c r="AN44" s="152"/>
    </row>
    <row r="45" spans="1:40" ht="21" x14ac:dyDescent="0.4">
      <c r="A45" s="231" t="s">
        <v>102</v>
      </c>
      <c r="B45" s="232"/>
      <c r="C45" s="232"/>
      <c r="D45" s="232"/>
      <c r="E45" s="79" t="str">
        <f>IF(COUNTBLANK(F14:F15)+COUNTBLANK(F19:F21)+COUNTBLANK(F25)+COUNTBLANK(F26)+COUNTBLANK(F31)+COUNTBLANK(F35:F38)+COUNTBLANK(F42)=13,"",SUM(F14,F15,F19:F21,F25,F26,F31,F35:F38,F42))</f>
        <v/>
      </c>
      <c r="F45" s="235" t="str">
        <f>IF(B3="",,IF(OR(ISBLANK(E45),ISBLANK(E46)),"",IF(ISERROR(E45/E46),"",E45/E46)))</f>
        <v/>
      </c>
      <c r="G45" s="237" t="str">
        <f>IF(F45="","",IF(AND(F45&gt;0,F45&lt;2.01),"ระดับคุณภาพน้อย",IF(AND(F45&gt;2,F45&lt;3.01),"ระดับคุณภาพปานกลาง",IF(AND(F45&gt;3,F45&lt;4.01),"ระดับคุณภาพดี",IF(AND(F45&gt;4,F45&lt;5.01),"ระดับคุณภาพดีมาก",IF(F45&gt;5,"ข้อมูลไม่ถูกต้อง คะแนนเต็ม 5.00 คะแนน",""))))))</f>
        <v/>
      </c>
      <c r="H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40" ht="43.5" customHeight="1" x14ac:dyDescent="0.4">
      <c r="A46" s="233"/>
      <c r="B46" s="234"/>
      <c r="C46" s="234"/>
      <c r="D46" s="234"/>
      <c r="E46" s="80" t="str">
        <f>IF(COUNTBLANK(F14:F15)+COUNTBLANK(F19:F21)+COUNTBLANK(F25)+COUNTBLANK(F26)+COUNTBLANK(F31)+COUNTBLANK(F35:F38)+COUNTBLANK(F42)=13,"",COUNT(F14,F15,F19:F21,F25,F26,F31,F35:F38,F42))</f>
        <v/>
      </c>
      <c r="F46" s="236"/>
      <c r="G46" s="238"/>
      <c r="H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40" ht="43.5" customHeight="1" x14ac:dyDescent="0.35">
      <c r="A47" s="140" t="str">
        <f>IF(D9="ไม่ผ่าน","ผลการประเมินตัวบ่งชี้ที่ 1.1 หากเกณฑ์ไม่ผ่านข้อใดข้อหนึ่ง ถือว่าหลักสูตรไม่ได้มาตรฐานและผลการประเมินเป็นไม่ผ่านคะแนนเป็นศูนย์","")</f>
        <v/>
      </c>
      <c r="B47" s="139"/>
      <c r="C47" s="139"/>
      <c r="D47" s="139"/>
      <c r="E47" s="139"/>
      <c r="F47" s="139"/>
      <c r="G47" s="139"/>
      <c r="H47" s="139"/>
      <c r="I47" s="13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40" x14ac:dyDescent="0.35">
      <c r="A48" s="8"/>
      <c r="B48" s="8"/>
      <c r="C48" s="8"/>
      <c r="D48" s="8"/>
      <c r="E48" s="8"/>
      <c r="F48" s="239"/>
      <c r="G48" s="23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150"/>
      <c r="AJ48" s="150"/>
      <c r="AK48" s="150"/>
      <c r="AL48" s="150"/>
      <c r="AM48" s="150"/>
      <c r="AN48" s="150"/>
    </row>
    <row r="49" spans="1:40" x14ac:dyDescent="0.35">
      <c r="A49" s="169" t="s">
        <v>136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50"/>
      <c r="AJ49" s="150"/>
      <c r="AK49" s="150"/>
      <c r="AL49" s="150"/>
      <c r="AM49" s="150"/>
      <c r="AN49" s="150"/>
    </row>
    <row r="50" spans="1:40" x14ac:dyDescent="0.35">
      <c r="A50" s="8"/>
      <c r="B50" s="8"/>
      <c r="C50" s="8"/>
      <c r="D50" s="8"/>
      <c r="E50" s="8"/>
      <c r="F50" s="240" t="s">
        <v>71</v>
      </c>
      <c r="G50" s="240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50"/>
      <c r="AJ50" s="150"/>
      <c r="AK50" s="150"/>
      <c r="AL50" s="150"/>
      <c r="AM50" s="150"/>
      <c r="AN50" s="150"/>
    </row>
    <row r="51" spans="1:40" ht="11.4" customHeight="1" x14ac:dyDescent="0.35">
      <c r="A51" s="8"/>
      <c r="B51" s="8"/>
      <c r="C51" s="8"/>
      <c r="D51" s="8"/>
      <c r="E51" s="8"/>
      <c r="F51" s="230" t="str">
        <f>วิธีใช้!M48</f>
        <v>update : 08/02/2017</v>
      </c>
      <c r="G51" s="230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50"/>
      <c r="AJ51" s="150"/>
      <c r="AK51" s="150"/>
      <c r="AL51" s="150"/>
      <c r="AM51" s="150"/>
      <c r="AN51" s="150"/>
    </row>
    <row r="52" spans="1:40" x14ac:dyDescent="0.35">
      <c r="A52" s="8"/>
      <c r="B52" s="8"/>
      <c r="C52" s="8"/>
      <c r="D52" s="8"/>
      <c r="E52" s="8"/>
      <c r="F52" s="32"/>
      <c r="G52" s="32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50"/>
      <c r="AJ52" s="150"/>
      <c r="AK52" s="150"/>
      <c r="AL52" s="150"/>
      <c r="AM52" s="150"/>
      <c r="AN52" s="150"/>
    </row>
    <row r="53" spans="1:40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50"/>
      <c r="AJ53" s="150"/>
      <c r="AK53" s="150"/>
      <c r="AL53" s="150"/>
      <c r="AM53" s="150"/>
      <c r="AN53" s="150"/>
    </row>
    <row r="54" spans="1:40" x14ac:dyDescent="0.35">
      <c r="A54" s="2"/>
      <c r="B54" s="2"/>
      <c r="C54" s="2"/>
      <c r="D54" s="2"/>
      <c r="E54" s="2"/>
      <c r="F54" s="2"/>
      <c r="G54" s="2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150"/>
      <c r="AJ54" s="150"/>
      <c r="AK54" s="150"/>
      <c r="AL54" s="150"/>
      <c r="AM54" s="150"/>
      <c r="AN54" s="150"/>
    </row>
    <row r="55" spans="1:40" x14ac:dyDescent="0.35">
      <c r="A55" s="2"/>
      <c r="B55" s="2"/>
      <c r="C55" s="2"/>
      <c r="D55" s="2"/>
      <c r="E55" s="2"/>
      <c r="F55" s="2"/>
      <c r="G55" s="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150"/>
      <c r="AJ55" s="150"/>
      <c r="AK55" s="150"/>
      <c r="AL55" s="150"/>
      <c r="AM55" s="150"/>
      <c r="AN55" s="150"/>
    </row>
    <row r="56" spans="1:40" x14ac:dyDescent="0.35">
      <c r="A56" s="2"/>
      <c r="B56" s="2"/>
      <c r="C56" s="2"/>
      <c r="D56" s="2"/>
      <c r="E56" s="2"/>
      <c r="F56" s="2"/>
      <c r="G56" s="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150"/>
      <c r="AJ56" s="150"/>
      <c r="AK56" s="150"/>
      <c r="AL56" s="150"/>
      <c r="AM56" s="150"/>
      <c r="AN56" s="150"/>
    </row>
    <row r="57" spans="1:40" x14ac:dyDescent="0.35">
      <c r="A57" s="2"/>
      <c r="B57" s="2"/>
      <c r="C57" s="2"/>
      <c r="D57" s="2"/>
      <c r="E57" s="2"/>
      <c r="F57" s="2"/>
      <c r="G57" s="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150"/>
      <c r="AJ57" s="150"/>
      <c r="AK57" s="150"/>
      <c r="AL57" s="150"/>
      <c r="AM57" s="150"/>
      <c r="AN57" s="150"/>
    </row>
    <row r="58" spans="1:40" x14ac:dyDescent="0.35">
      <c r="A58" s="2"/>
      <c r="B58" s="2"/>
      <c r="C58" s="2"/>
      <c r="D58" s="2"/>
      <c r="E58" s="2"/>
      <c r="F58" s="2"/>
      <c r="G58" s="2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150"/>
      <c r="AJ58" s="150"/>
      <c r="AK58" s="150"/>
      <c r="AL58" s="150"/>
      <c r="AM58" s="150"/>
      <c r="AN58" s="150"/>
    </row>
    <row r="59" spans="1:40" x14ac:dyDescent="0.35">
      <c r="A59" s="2"/>
      <c r="B59" s="2"/>
      <c r="C59" s="2"/>
      <c r="D59" s="2"/>
      <c r="E59" s="2"/>
      <c r="F59" s="2"/>
      <c r="G59" s="2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50"/>
      <c r="AJ59" s="150"/>
      <c r="AK59" s="150"/>
      <c r="AL59" s="150"/>
      <c r="AM59" s="150"/>
      <c r="AN59" s="150"/>
    </row>
    <row r="60" spans="1:40" x14ac:dyDescent="0.35">
      <c r="A60" s="2"/>
      <c r="B60" s="2"/>
      <c r="C60" s="2"/>
      <c r="D60" s="2"/>
      <c r="E60" s="2"/>
      <c r="F60" s="2"/>
      <c r="G60" s="2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150"/>
      <c r="AJ60" s="150"/>
      <c r="AK60" s="150"/>
      <c r="AL60" s="150"/>
      <c r="AM60" s="150"/>
      <c r="AN60" s="150"/>
    </row>
    <row r="61" spans="1:40" x14ac:dyDescent="0.35">
      <c r="A61" s="2"/>
      <c r="B61" s="2"/>
      <c r="C61" s="2"/>
      <c r="D61" s="2"/>
      <c r="E61" s="2"/>
      <c r="F61" s="2"/>
      <c r="G61" s="2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150"/>
      <c r="AJ61" s="150"/>
      <c r="AK61" s="150"/>
      <c r="AL61" s="150"/>
      <c r="AM61" s="150"/>
      <c r="AN61" s="150"/>
    </row>
    <row r="62" spans="1:40" x14ac:dyDescent="0.35">
      <c r="A62" s="2"/>
      <c r="B62" s="2"/>
      <c r="C62" s="2"/>
      <c r="D62" s="2"/>
      <c r="E62" s="2"/>
      <c r="F62" s="2"/>
      <c r="G62" s="2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150"/>
      <c r="AJ62" s="150"/>
      <c r="AK62" s="150"/>
      <c r="AL62" s="150"/>
      <c r="AM62" s="150"/>
      <c r="AN62" s="150"/>
    </row>
    <row r="63" spans="1:40" x14ac:dyDescent="0.35">
      <c r="A63" s="2"/>
      <c r="B63" s="2"/>
      <c r="C63" s="2"/>
      <c r="D63" s="2"/>
      <c r="E63" s="2"/>
      <c r="F63" s="2"/>
      <c r="G63" s="2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150"/>
      <c r="AJ63" s="150"/>
      <c r="AK63" s="150"/>
      <c r="AL63" s="150"/>
      <c r="AM63" s="150"/>
      <c r="AN63" s="150"/>
    </row>
    <row r="64" spans="1:40" x14ac:dyDescent="0.35">
      <c r="A64" s="2"/>
      <c r="B64" s="2"/>
      <c r="C64" s="2"/>
      <c r="D64" s="2"/>
      <c r="E64" s="2"/>
      <c r="F64" s="2"/>
      <c r="G64" s="2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150"/>
      <c r="AJ64" s="150"/>
      <c r="AK64" s="150"/>
      <c r="AL64" s="150"/>
      <c r="AM64" s="150"/>
      <c r="AN64" s="150"/>
    </row>
    <row r="65" spans="1:40" x14ac:dyDescent="0.35">
      <c r="A65" s="2"/>
      <c r="B65" s="2"/>
      <c r="C65" s="2"/>
      <c r="D65" s="2"/>
      <c r="E65" s="2"/>
      <c r="F65" s="2"/>
      <c r="G65" s="2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150"/>
      <c r="AJ65" s="150"/>
      <c r="AK65" s="150"/>
      <c r="AL65" s="150"/>
      <c r="AM65" s="150"/>
      <c r="AN65" s="150"/>
    </row>
    <row r="66" spans="1:40" x14ac:dyDescent="0.35">
      <c r="A66" s="2"/>
      <c r="B66" s="2"/>
      <c r="C66" s="2"/>
      <c r="D66" s="2"/>
      <c r="E66" s="2"/>
      <c r="F66" s="2"/>
      <c r="G66" s="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150"/>
      <c r="AJ66" s="150"/>
      <c r="AK66" s="150"/>
      <c r="AL66" s="150"/>
      <c r="AM66" s="150"/>
      <c r="AN66" s="150"/>
    </row>
    <row r="67" spans="1:40" x14ac:dyDescent="0.35">
      <c r="A67" s="2"/>
      <c r="B67" s="2"/>
      <c r="C67" s="2"/>
      <c r="D67" s="2"/>
      <c r="E67" s="2"/>
      <c r="F67" s="2"/>
      <c r="G67" s="2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150"/>
      <c r="AJ67" s="150"/>
      <c r="AK67" s="150"/>
      <c r="AL67" s="150"/>
      <c r="AM67" s="150"/>
      <c r="AN67" s="150"/>
    </row>
    <row r="68" spans="1:40" x14ac:dyDescent="0.35">
      <c r="A68" s="2"/>
      <c r="B68" s="2"/>
      <c r="C68" s="2"/>
      <c r="D68" s="2"/>
      <c r="E68" s="2"/>
      <c r="F68" s="2"/>
      <c r="G68" s="2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150"/>
      <c r="AJ68" s="150"/>
      <c r="AK68" s="150"/>
      <c r="AL68" s="150"/>
      <c r="AM68" s="150"/>
      <c r="AN68" s="150"/>
    </row>
    <row r="69" spans="1:40" x14ac:dyDescent="0.35">
      <c r="A69" s="2"/>
      <c r="B69" s="2"/>
      <c r="C69" s="2"/>
      <c r="D69" s="2"/>
      <c r="E69" s="2"/>
      <c r="F69" s="2"/>
      <c r="G69" s="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150"/>
      <c r="AJ69" s="150"/>
      <c r="AK69" s="150"/>
      <c r="AL69" s="150"/>
      <c r="AM69" s="150"/>
      <c r="AN69" s="150"/>
    </row>
    <row r="70" spans="1:40" x14ac:dyDescent="0.35">
      <c r="A70" s="2"/>
      <c r="B70" s="2"/>
      <c r="C70" s="2"/>
      <c r="D70" s="2"/>
      <c r="E70" s="2"/>
      <c r="F70" s="2"/>
      <c r="G70" s="2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150"/>
      <c r="AJ70" s="150"/>
      <c r="AK70" s="150"/>
      <c r="AL70" s="150"/>
      <c r="AM70" s="150"/>
      <c r="AN70" s="150"/>
    </row>
    <row r="71" spans="1:40" x14ac:dyDescent="0.35">
      <c r="A71" s="2"/>
      <c r="B71" s="2"/>
      <c r="C71" s="2"/>
      <c r="D71" s="2"/>
      <c r="E71" s="2"/>
      <c r="F71" s="2"/>
      <c r="G71" s="2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150"/>
      <c r="AJ71" s="150"/>
      <c r="AK71" s="150"/>
      <c r="AL71" s="150"/>
      <c r="AM71" s="150"/>
      <c r="AN71" s="150"/>
    </row>
    <row r="72" spans="1:40" x14ac:dyDescent="0.35">
      <c r="A72" s="2"/>
      <c r="B72" s="2"/>
      <c r="C72" s="2"/>
      <c r="D72" s="2"/>
      <c r="E72" s="2"/>
      <c r="F72" s="2"/>
      <c r="G72" s="2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150"/>
      <c r="AJ72" s="150"/>
      <c r="AK72" s="150"/>
      <c r="AL72" s="150"/>
      <c r="AM72" s="150"/>
      <c r="AN72" s="150"/>
    </row>
    <row r="73" spans="1:40" x14ac:dyDescent="0.35">
      <c r="A73" s="2"/>
      <c r="B73" s="2"/>
      <c r="C73" s="2"/>
      <c r="D73" s="2"/>
      <c r="E73" s="2"/>
      <c r="F73" s="2"/>
      <c r="G73" s="2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150"/>
      <c r="AJ73" s="150"/>
      <c r="AK73" s="150"/>
      <c r="AL73" s="150"/>
      <c r="AM73" s="150"/>
      <c r="AN73" s="150"/>
    </row>
    <row r="74" spans="1:40" x14ac:dyDescent="0.35">
      <c r="A74" s="2"/>
      <c r="B74" s="2"/>
      <c r="C74" s="2"/>
      <c r="D74" s="2"/>
      <c r="E74" s="2"/>
      <c r="F74" s="2"/>
      <c r="G74" s="2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150"/>
      <c r="AJ74" s="150"/>
      <c r="AK74" s="150"/>
      <c r="AL74" s="150"/>
      <c r="AM74" s="150"/>
      <c r="AN74" s="150"/>
    </row>
    <row r="75" spans="1:40" x14ac:dyDescent="0.35">
      <c r="A75" s="2"/>
      <c r="B75" s="2"/>
      <c r="C75" s="2"/>
      <c r="D75" s="2"/>
      <c r="E75" s="2"/>
      <c r="F75" s="2"/>
      <c r="G75" s="2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150"/>
      <c r="AJ75" s="150"/>
      <c r="AK75" s="150"/>
      <c r="AL75" s="150"/>
      <c r="AM75" s="150"/>
      <c r="AN75" s="150"/>
    </row>
    <row r="76" spans="1:40" x14ac:dyDescent="0.35">
      <c r="A76" s="2"/>
      <c r="B76" s="2"/>
      <c r="C76" s="2"/>
      <c r="D76" s="2"/>
      <c r="E76" s="2"/>
      <c r="F76" s="2"/>
      <c r="G76" s="2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150"/>
      <c r="AJ76" s="150"/>
      <c r="AK76" s="150"/>
      <c r="AL76" s="150"/>
      <c r="AM76" s="150"/>
      <c r="AN76" s="150"/>
    </row>
    <row r="77" spans="1:40" x14ac:dyDescent="0.35">
      <c r="A77" s="2"/>
      <c r="B77" s="2"/>
      <c r="C77" s="2"/>
      <c r="D77" s="2"/>
      <c r="E77" s="2"/>
      <c r="F77" s="2"/>
      <c r="G77" s="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150"/>
      <c r="AJ77" s="150"/>
      <c r="AK77" s="150"/>
      <c r="AL77" s="150"/>
      <c r="AM77" s="150"/>
      <c r="AN77" s="150"/>
    </row>
    <row r="78" spans="1:40" x14ac:dyDescent="0.35">
      <c r="A78" s="2"/>
      <c r="B78" s="2"/>
      <c r="C78" s="2"/>
      <c r="D78" s="2"/>
      <c r="E78" s="2"/>
      <c r="F78" s="2"/>
      <c r="G78" s="2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150"/>
      <c r="AJ78" s="150"/>
      <c r="AK78" s="150"/>
      <c r="AL78" s="150"/>
      <c r="AM78" s="150"/>
      <c r="AN78" s="150"/>
    </row>
    <row r="79" spans="1:40" x14ac:dyDescent="0.35">
      <c r="A79" s="2"/>
      <c r="B79" s="2"/>
      <c r="C79" s="2"/>
      <c r="D79" s="2"/>
      <c r="E79" s="2"/>
      <c r="F79" s="2"/>
      <c r="G79" s="2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150"/>
      <c r="AJ79" s="150"/>
      <c r="AK79" s="150"/>
      <c r="AL79" s="150"/>
      <c r="AM79" s="150"/>
      <c r="AN79" s="150"/>
    </row>
    <row r="80" spans="1:40" x14ac:dyDescent="0.35">
      <c r="A80" s="2"/>
      <c r="B80" s="2"/>
      <c r="C80" s="2"/>
      <c r="D80" s="2"/>
      <c r="E80" s="2"/>
      <c r="F80" s="2"/>
      <c r="G80" s="2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150"/>
      <c r="AJ80" s="150"/>
      <c r="AK80" s="150"/>
      <c r="AL80" s="150"/>
      <c r="AM80" s="150"/>
      <c r="AN80" s="150"/>
    </row>
    <row r="81" spans="1:40" x14ac:dyDescent="0.35">
      <c r="A81" s="2"/>
      <c r="B81" s="2"/>
      <c r="C81" s="2"/>
      <c r="D81" s="2"/>
      <c r="E81" s="2"/>
      <c r="F81" s="2"/>
      <c r="G81" s="2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150"/>
      <c r="AJ81" s="150"/>
      <c r="AK81" s="150"/>
      <c r="AL81" s="150"/>
      <c r="AM81" s="150"/>
      <c r="AN81" s="150"/>
    </row>
    <row r="82" spans="1:40" x14ac:dyDescent="0.35">
      <c r="A82" s="2"/>
      <c r="B82" s="2"/>
      <c r="C82" s="2"/>
      <c r="D82" s="2"/>
      <c r="E82" s="2"/>
      <c r="F82" s="2"/>
      <c r="G82" s="2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150"/>
      <c r="AJ82" s="150"/>
      <c r="AK82" s="150"/>
      <c r="AL82" s="150"/>
      <c r="AM82" s="150"/>
      <c r="AN82" s="150"/>
    </row>
    <row r="83" spans="1:40" x14ac:dyDescent="0.35">
      <c r="A83" s="2"/>
      <c r="B83" s="2"/>
      <c r="C83" s="2"/>
      <c r="D83" s="2"/>
      <c r="E83" s="2"/>
      <c r="F83" s="2"/>
      <c r="G83" s="2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150"/>
      <c r="AJ83" s="150"/>
      <c r="AK83" s="150"/>
      <c r="AL83" s="150"/>
      <c r="AM83" s="150"/>
      <c r="AN83" s="150"/>
    </row>
    <row r="84" spans="1:40" x14ac:dyDescent="0.35">
      <c r="A84" s="2"/>
      <c r="B84" s="2"/>
      <c r="C84" s="2"/>
      <c r="D84" s="2"/>
      <c r="E84" s="2"/>
      <c r="F84" s="2"/>
      <c r="G84" s="2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150"/>
      <c r="AJ84" s="150"/>
      <c r="AK84" s="150"/>
      <c r="AL84" s="150"/>
      <c r="AM84" s="150"/>
      <c r="AN84" s="150"/>
    </row>
    <row r="85" spans="1:40" x14ac:dyDescent="0.35">
      <c r="A85" s="2"/>
      <c r="B85" s="2"/>
      <c r="C85" s="2"/>
      <c r="D85" s="2"/>
      <c r="E85" s="2"/>
      <c r="F85" s="2"/>
      <c r="G85" s="2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150"/>
      <c r="AJ85" s="150"/>
      <c r="AK85" s="150"/>
      <c r="AL85" s="150"/>
      <c r="AM85" s="150"/>
      <c r="AN85" s="150"/>
    </row>
    <row r="86" spans="1:40" x14ac:dyDescent="0.35">
      <c r="A86" s="2"/>
      <c r="B86" s="2"/>
      <c r="C86" s="2"/>
      <c r="D86" s="2"/>
      <c r="E86" s="2"/>
      <c r="F86" s="2"/>
      <c r="G86" s="2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150"/>
      <c r="AJ86" s="150"/>
      <c r="AK86" s="150"/>
      <c r="AL86" s="150"/>
      <c r="AM86" s="150"/>
      <c r="AN86" s="150"/>
    </row>
    <row r="87" spans="1:40" x14ac:dyDescent="0.35">
      <c r="A87" s="2"/>
      <c r="B87" s="2"/>
      <c r="C87" s="2"/>
      <c r="D87" s="2"/>
      <c r="E87" s="2"/>
      <c r="F87" s="2"/>
      <c r="G87" s="2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150"/>
      <c r="AJ87" s="150"/>
      <c r="AK87" s="150"/>
      <c r="AL87" s="150"/>
      <c r="AM87" s="150"/>
      <c r="AN87" s="150"/>
    </row>
    <row r="88" spans="1:40" x14ac:dyDescent="0.35">
      <c r="A88" s="2"/>
      <c r="B88" s="2"/>
      <c r="C88" s="2"/>
      <c r="D88" s="2"/>
      <c r="E88" s="2"/>
      <c r="F88" s="2"/>
      <c r="G88" s="2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150"/>
      <c r="AJ88" s="150"/>
      <c r="AK88" s="150"/>
      <c r="AL88" s="150"/>
      <c r="AM88" s="150"/>
      <c r="AN88" s="150"/>
    </row>
    <row r="89" spans="1:40" x14ac:dyDescent="0.35">
      <c r="A89" s="2"/>
      <c r="B89" s="2"/>
      <c r="C89" s="2"/>
      <c r="D89" s="2"/>
      <c r="E89" s="2"/>
      <c r="F89" s="2"/>
      <c r="G89" s="2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150"/>
      <c r="AJ89" s="150"/>
      <c r="AK89" s="150"/>
      <c r="AL89" s="150"/>
      <c r="AM89" s="150"/>
      <c r="AN89" s="150"/>
    </row>
    <row r="90" spans="1:40" x14ac:dyDescent="0.35">
      <c r="A90" s="2"/>
      <c r="B90" s="2"/>
      <c r="C90" s="2"/>
      <c r="D90" s="2"/>
      <c r="E90" s="2"/>
      <c r="F90" s="2"/>
      <c r="G90" s="2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150"/>
      <c r="AJ90" s="150"/>
      <c r="AK90" s="150"/>
      <c r="AL90" s="150"/>
      <c r="AM90" s="150"/>
      <c r="AN90" s="150"/>
    </row>
    <row r="91" spans="1:40" x14ac:dyDescent="0.35">
      <c r="A91" s="2"/>
      <c r="B91" s="2"/>
      <c r="C91" s="2"/>
      <c r="D91" s="2"/>
      <c r="E91" s="2"/>
      <c r="F91" s="2"/>
      <c r="G91" s="2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150"/>
      <c r="AJ91" s="150"/>
      <c r="AK91" s="150"/>
      <c r="AL91" s="150"/>
      <c r="AM91" s="150"/>
      <c r="AN91" s="150"/>
    </row>
    <row r="92" spans="1:40" x14ac:dyDescent="0.35">
      <c r="A92" s="2"/>
      <c r="B92" s="2"/>
      <c r="C92" s="2"/>
      <c r="D92" s="2"/>
      <c r="E92" s="2"/>
      <c r="F92" s="2"/>
      <c r="G92" s="2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150"/>
      <c r="AJ92" s="150"/>
      <c r="AK92" s="150"/>
      <c r="AL92" s="150"/>
      <c r="AM92" s="150"/>
      <c r="AN92" s="150"/>
    </row>
    <row r="93" spans="1:40" x14ac:dyDescent="0.35">
      <c r="A93" s="2"/>
      <c r="B93" s="2"/>
      <c r="C93" s="2"/>
      <c r="D93" s="2"/>
      <c r="E93" s="2"/>
      <c r="F93" s="2"/>
      <c r="G93" s="2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150"/>
      <c r="AJ93" s="150"/>
      <c r="AK93" s="150"/>
      <c r="AL93" s="150"/>
      <c r="AM93" s="150"/>
      <c r="AN93" s="150"/>
    </row>
    <row r="94" spans="1:40" x14ac:dyDescent="0.35">
      <c r="A94" s="2"/>
      <c r="B94" s="2"/>
      <c r="C94" s="2"/>
      <c r="D94" s="2"/>
      <c r="E94" s="2"/>
      <c r="F94" s="2"/>
      <c r="G94" s="2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150"/>
      <c r="AJ94" s="150"/>
      <c r="AK94" s="150"/>
      <c r="AL94" s="150"/>
      <c r="AM94" s="150"/>
      <c r="AN94" s="150"/>
    </row>
    <row r="95" spans="1:40" x14ac:dyDescent="0.35">
      <c r="A95" s="2"/>
      <c r="B95" s="2"/>
      <c r="C95" s="2"/>
      <c r="D95" s="2"/>
      <c r="E95" s="2"/>
      <c r="F95" s="2"/>
      <c r="G95" s="2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150"/>
      <c r="AJ95" s="150"/>
      <c r="AK95" s="150"/>
      <c r="AL95" s="150"/>
      <c r="AM95" s="150"/>
      <c r="AN95" s="150"/>
    </row>
    <row r="96" spans="1:40" x14ac:dyDescent="0.35">
      <c r="A96" s="2"/>
      <c r="B96" s="2"/>
      <c r="C96" s="2"/>
      <c r="D96" s="2"/>
      <c r="E96" s="2"/>
      <c r="F96" s="2"/>
      <c r="G96" s="2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150"/>
      <c r="AJ96" s="150"/>
      <c r="AK96" s="150"/>
      <c r="AL96" s="150"/>
      <c r="AM96" s="150"/>
      <c r="AN96" s="150"/>
    </row>
    <row r="97" spans="1:40" x14ac:dyDescent="0.35">
      <c r="A97" s="2"/>
      <c r="B97" s="2"/>
      <c r="C97" s="2"/>
      <c r="D97" s="2"/>
      <c r="E97" s="2"/>
      <c r="F97" s="2"/>
      <c r="G97" s="2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150"/>
      <c r="AJ97" s="150"/>
      <c r="AK97" s="150"/>
      <c r="AL97" s="150"/>
      <c r="AM97" s="150"/>
      <c r="AN97" s="150"/>
    </row>
    <row r="98" spans="1:40" x14ac:dyDescent="0.35">
      <c r="A98" s="2"/>
      <c r="B98" s="2"/>
      <c r="C98" s="2"/>
      <c r="D98" s="2"/>
      <c r="E98" s="2"/>
      <c r="F98" s="2"/>
      <c r="G98" s="2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150"/>
      <c r="AJ98" s="150"/>
      <c r="AK98" s="150"/>
      <c r="AL98" s="150"/>
      <c r="AM98" s="150"/>
      <c r="AN98" s="150"/>
    </row>
    <row r="99" spans="1:40" x14ac:dyDescent="0.35">
      <c r="A99" s="2"/>
      <c r="B99" s="2"/>
      <c r="C99" s="2"/>
      <c r="D99" s="2"/>
      <c r="E99" s="2"/>
      <c r="F99" s="2"/>
      <c r="G99" s="2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150"/>
      <c r="AJ99" s="150"/>
      <c r="AK99" s="150"/>
      <c r="AL99" s="150"/>
      <c r="AM99" s="150"/>
      <c r="AN99" s="150"/>
    </row>
    <row r="100" spans="1:40" x14ac:dyDescent="0.35">
      <c r="A100" s="2"/>
      <c r="B100" s="2"/>
      <c r="C100" s="2"/>
      <c r="D100" s="2"/>
      <c r="E100" s="2"/>
      <c r="F100" s="2"/>
      <c r="G100" s="2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150"/>
      <c r="AJ100" s="150"/>
      <c r="AK100" s="150"/>
      <c r="AL100" s="150"/>
      <c r="AM100" s="150"/>
      <c r="AN100" s="150"/>
    </row>
    <row r="101" spans="1:40" x14ac:dyDescent="0.35">
      <c r="A101" s="2"/>
      <c r="B101" s="2"/>
      <c r="C101" s="2"/>
      <c r="D101" s="2"/>
      <c r="E101" s="2"/>
      <c r="F101" s="2"/>
      <c r="G101" s="2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150"/>
      <c r="AJ101" s="150"/>
      <c r="AK101" s="150"/>
      <c r="AL101" s="150"/>
      <c r="AM101" s="150"/>
      <c r="AN101" s="150"/>
    </row>
    <row r="102" spans="1:40" x14ac:dyDescent="0.35">
      <c r="A102" s="2"/>
      <c r="B102" s="2"/>
      <c r="C102" s="2"/>
      <c r="D102" s="2"/>
      <c r="E102" s="2"/>
      <c r="F102" s="2"/>
      <c r="G102" s="2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150"/>
      <c r="AJ102" s="150"/>
      <c r="AK102" s="150"/>
      <c r="AL102" s="150"/>
      <c r="AM102" s="150"/>
      <c r="AN102" s="150"/>
    </row>
    <row r="103" spans="1:40" x14ac:dyDescent="0.35">
      <c r="A103" s="2"/>
      <c r="B103" s="2"/>
      <c r="C103" s="2"/>
      <c r="D103" s="2"/>
      <c r="E103" s="2"/>
      <c r="F103" s="2"/>
      <c r="G103" s="2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150"/>
      <c r="AJ103" s="150"/>
      <c r="AK103" s="150"/>
      <c r="AL103" s="150"/>
      <c r="AM103" s="150"/>
      <c r="AN103" s="150"/>
    </row>
    <row r="104" spans="1:40" x14ac:dyDescent="0.35">
      <c r="A104" s="2"/>
      <c r="B104" s="2"/>
      <c r="C104" s="2"/>
      <c r="D104" s="2"/>
      <c r="E104" s="2"/>
      <c r="F104" s="2"/>
      <c r="G104" s="2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150"/>
      <c r="AJ104" s="150"/>
      <c r="AK104" s="150"/>
      <c r="AL104" s="150"/>
      <c r="AM104" s="150"/>
      <c r="AN104" s="150"/>
    </row>
    <row r="105" spans="1:40" x14ac:dyDescent="0.35">
      <c r="A105" s="2"/>
      <c r="B105" s="2"/>
      <c r="C105" s="2"/>
      <c r="D105" s="2"/>
      <c r="E105" s="2"/>
      <c r="F105" s="2"/>
      <c r="G105" s="2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150"/>
      <c r="AJ105" s="150"/>
      <c r="AK105" s="150"/>
      <c r="AL105" s="150"/>
      <c r="AM105" s="150"/>
      <c r="AN105" s="150"/>
    </row>
    <row r="106" spans="1:40" x14ac:dyDescent="0.35">
      <c r="A106" s="2"/>
      <c r="B106" s="2"/>
      <c r="C106" s="2"/>
      <c r="D106" s="2"/>
      <c r="E106" s="2"/>
      <c r="F106" s="2"/>
      <c r="G106" s="2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150"/>
      <c r="AJ106" s="150"/>
      <c r="AK106" s="150"/>
      <c r="AL106" s="150"/>
      <c r="AM106" s="150"/>
      <c r="AN106" s="150"/>
    </row>
    <row r="107" spans="1:40" x14ac:dyDescent="0.35">
      <c r="A107" s="2"/>
      <c r="B107" s="2"/>
      <c r="C107" s="2"/>
      <c r="D107" s="2"/>
      <c r="E107" s="2"/>
      <c r="F107" s="2"/>
      <c r="G107" s="2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150"/>
      <c r="AJ107" s="150"/>
      <c r="AK107" s="150"/>
      <c r="AL107" s="150"/>
      <c r="AM107" s="150"/>
      <c r="AN107" s="150"/>
    </row>
    <row r="108" spans="1:40" x14ac:dyDescent="0.35">
      <c r="A108" s="2"/>
      <c r="B108" s="2"/>
      <c r="C108" s="2"/>
      <c r="D108" s="2"/>
      <c r="E108" s="2"/>
      <c r="F108" s="2"/>
      <c r="G108" s="2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150"/>
      <c r="AJ108" s="150"/>
      <c r="AK108" s="150"/>
      <c r="AL108" s="150"/>
      <c r="AM108" s="150"/>
      <c r="AN108" s="150"/>
    </row>
    <row r="109" spans="1:40" x14ac:dyDescent="0.35">
      <c r="A109" s="2"/>
      <c r="B109" s="2"/>
      <c r="C109" s="2"/>
      <c r="D109" s="2"/>
      <c r="E109" s="2"/>
      <c r="F109" s="2"/>
      <c r="G109" s="2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150"/>
      <c r="AJ109" s="150"/>
      <c r="AK109" s="150"/>
      <c r="AL109" s="150"/>
      <c r="AM109" s="150"/>
      <c r="AN109" s="150"/>
    </row>
    <row r="110" spans="1:40" x14ac:dyDescent="0.35">
      <c r="A110" s="2"/>
      <c r="B110" s="2"/>
      <c r="C110" s="2"/>
      <c r="D110" s="2"/>
      <c r="E110" s="2"/>
      <c r="F110" s="2"/>
      <c r="G110" s="2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150"/>
      <c r="AJ110" s="150"/>
      <c r="AK110" s="150"/>
      <c r="AL110" s="150"/>
      <c r="AM110" s="150"/>
      <c r="AN110" s="150"/>
    </row>
    <row r="111" spans="1:40" x14ac:dyDescent="0.35">
      <c r="A111" s="2"/>
      <c r="B111" s="2"/>
      <c r="C111" s="2"/>
      <c r="D111" s="2"/>
      <c r="E111" s="2"/>
      <c r="F111" s="2"/>
      <c r="G111" s="2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150"/>
      <c r="AJ111" s="150"/>
      <c r="AK111" s="150"/>
      <c r="AL111" s="150"/>
      <c r="AM111" s="150"/>
      <c r="AN111" s="150"/>
    </row>
    <row r="112" spans="1:40" x14ac:dyDescent="0.35">
      <c r="A112" s="2"/>
      <c r="B112" s="2"/>
      <c r="C112" s="2"/>
      <c r="D112" s="2"/>
      <c r="E112" s="2"/>
      <c r="F112" s="2"/>
      <c r="G112" s="2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150"/>
      <c r="AJ112" s="150"/>
      <c r="AK112" s="150"/>
      <c r="AL112" s="150"/>
      <c r="AM112" s="150"/>
      <c r="AN112" s="150"/>
    </row>
    <row r="113" spans="1:40" x14ac:dyDescent="0.35">
      <c r="A113" s="2"/>
      <c r="B113" s="2"/>
      <c r="C113" s="2"/>
      <c r="D113" s="2"/>
      <c r="E113" s="2"/>
      <c r="F113" s="2"/>
      <c r="G113" s="2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150"/>
      <c r="AJ113" s="150"/>
      <c r="AK113" s="150"/>
      <c r="AL113" s="150"/>
      <c r="AM113" s="150"/>
      <c r="AN113" s="150"/>
    </row>
    <row r="114" spans="1:40" x14ac:dyDescent="0.35">
      <c r="A114" s="2"/>
      <c r="B114" s="2"/>
      <c r="C114" s="2"/>
      <c r="D114" s="2"/>
      <c r="E114" s="2"/>
      <c r="F114" s="2"/>
      <c r="G114" s="2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150"/>
      <c r="AJ114" s="150"/>
      <c r="AK114" s="150"/>
      <c r="AL114" s="150"/>
      <c r="AM114" s="150"/>
      <c r="AN114" s="150"/>
    </row>
    <row r="115" spans="1:40" x14ac:dyDescent="0.35">
      <c r="A115" s="2"/>
      <c r="B115" s="2"/>
      <c r="C115" s="2"/>
      <c r="D115" s="2"/>
      <c r="E115" s="2"/>
      <c r="F115" s="2"/>
      <c r="G115" s="2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150"/>
      <c r="AJ115" s="150"/>
      <c r="AK115" s="150"/>
      <c r="AL115" s="150"/>
      <c r="AM115" s="150"/>
      <c r="AN115" s="150"/>
    </row>
    <row r="116" spans="1:40" x14ac:dyDescent="0.35">
      <c r="A116" s="2"/>
      <c r="B116" s="2"/>
      <c r="C116" s="2"/>
      <c r="D116" s="2"/>
      <c r="E116" s="2"/>
      <c r="F116" s="2"/>
      <c r="G116" s="2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150"/>
      <c r="AJ116" s="150"/>
      <c r="AK116" s="150"/>
      <c r="AL116" s="150"/>
      <c r="AM116" s="150"/>
      <c r="AN116" s="150"/>
    </row>
    <row r="117" spans="1:40" x14ac:dyDescent="0.35">
      <c r="A117" s="2"/>
      <c r="B117" s="2"/>
      <c r="C117" s="2"/>
      <c r="D117" s="2"/>
      <c r="E117" s="2"/>
      <c r="F117" s="2"/>
      <c r="G117" s="2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150"/>
      <c r="AJ117" s="150"/>
      <c r="AK117" s="150"/>
      <c r="AL117" s="150"/>
      <c r="AM117" s="150"/>
      <c r="AN117" s="150"/>
    </row>
    <row r="118" spans="1:40" x14ac:dyDescent="0.35">
      <c r="A118" s="2"/>
      <c r="B118" s="2"/>
      <c r="C118" s="2"/>
      <c r="D118" s="2"/>
      <c r="E118" s="2"/>
      <c r="F118" s="2"/>
      <c r="G118" s="2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150"/>
      <c r="AJ118" s="150"/>
      <c r="AK118" s="150"/>
      <c r="AL118" s="150"/>
      <c r="AM118" s="150"/>
      <c r="AN118" s="150"/>
    </row>
    <row r="119" spans="1:40" x14ac:dyDescent="0.35">
      <c r="A119" s="2"/>
      <c r="B119" s="2"/>
      <c r="C119" s="2"/>
      <c r="D119" s="2"/>
      <c r="E119" s="2"/>
      <c r="F119" s="2"/>
      <c r="G119" s="2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150"/>
      <c r="AJ119" s="150"/>
      <c r="AK119" s="150"/>
      <c r="AL119" s="150"/>
      <c r="AM119" s="150"/>
      <c r="AN119" s="150"/>
    </row>
    <row r="120" spans="1:40" x14ac:dyDescent="0.35">
      <c r="A120" s="2"/>
      <c r="B120" s="2"/>
      <c r="C120" s="2"/>
      <c r="D120" s="2"/>
      <c r="E120" s="2"/>
      <c r="F120" s="2"/>
      <c r="G120" s="2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150"/>
      <c r="AJ120" s="150"/>
      <c r="AK120" s="150"/>
      <c r="AL120" s="150"/>
      <c r="AM120" s="150"/>
      <c r="AN120" s="150"/>
    </row>
    <row r="121" spans="1:40" x14ac:dyDescent="0.35">
      <c r="A121" s="2"/>
      <c r="B121" s="2"/>
      <c r="C121" s="2"/>
      <c r="D121" s="2"/>
      <c r="E121" s="2"/>
      <c r="F121" s="2"/>
      <c r="G121" s="2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150"/>
      <c r="AJ121" s="150"/>
      <c r="AK121" s="150"/>
      <c r="AL121" s="150"/>
      <c r="AM121" s="150"/>
      <c r="AN121" s="150"/>
    </row>
    <row r="122" spans="1:40" x14ac:dyDescent="0.35">
      <c r="A122" s="2"/>
      <c r="B122" s="2"/>
      <c r="C122" s="2"/>
      <c r="D122" s="2"/>
      <c r="E122" s="2"/>
      <c r="F122" s="2"/>
      <c r="G122" s="2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150"/>
      <c r="AJ122" s="150"/>
      <c r="AK122" s="150"/>
      <c r="AL122" s="150"/>
      <c r="AM122" s="150"/>
      <c r="AN122" s="150"/>
    </row>
    <row r="123" spans="1:40" x14ac:dyDescent="0.35">
      <c r="A123" s="2"/>
      <c r="B123" s="2"/>
      <c r="C123" s="2"/>
      <c r="D123" s="2"/>
      <c r="E123" s="2"/>
      <c r="F123" s="2"/>
      <c r="G123" s="2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150"/>
      <c r="AJ123" s="150"/>
      <c r="AK123" s="150"/>
      <c r="AL123" s="150"/>
      <c r="AM123" s="150"/>
      <c r="AN123" s="150"/>
    </row>
    <row r="124" spans="1:40" x14ac:dyDescent="0.35">
      <c r="A124" s="2"/>
      <c r="B124" s="2"/>
      <c r="C124" s="2"/>
      <c r="D124" s="2"/>
      <c r="E124" s="2"/>
      <c r="F124" s="2"/>
      <c r="G124" s="2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150"/>
      <c r="AJ124" s="150"/>
      <c r="AK124" s="150"/>
      <c r="AL124" s="150"/>
      <c r="AM124" s="150"/>
      <c r="AN124" s="150"/>
    </row>
    <row r="125" spans="1:40" x14ac:dyDescent="0.35">
      <c r="A125" s="2"/>
      <c r="B125" s="2"/>
      <c r="C125" s="2"/>
      <c r="D125" s="2"/>
      <c r="E125" s="2"/>
      <c r="F125" s="2"/>
      <c r="G125" s="2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150"/>
      <c r="AJ125" s="150"/>
      <c r="AK125" s="150"/>
      <c r="AL125" s="150"/>
      <c r="AM125" s="150"/>
      <c r="AN125" s="150"/>
    </row>
    <row r="126" spans="1:40" x14ac:dyDescent="0.35">
      <c r="A126" s="2"/>
      <c r="B126" s="2"/>
      <c r="C126" s="2"/>
      <c r="D126" s="2"/>
      <c r="E126" s="2"/>
      <c r="F126" s="2"/>
      <c r="G126" s="2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150"/>
      <c r="AJ126" s="150"/>
      <c r="AK126" s="150"/>
      <c r="AL126" s="150"/>
      <c r="AM126" s="150"/>
      <c r="AN126" s="150"/>
    </row>
    <row r="127" spans="1:40" x14ac:dyDescent="0.35">
      <c r="A127" s="2"/>
      <c r="B127" s="2"/>
      <c r="C127" s="2"/>
      <c r="D127" s="2"/>
      <c r="E127" s="2"/>
      <c r="F127" s="2"/>
      <c r="G127" s="2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150"/>
      <c r="AJ127" s="150"/>
      <c r="AK127" s="150"/>
      <c r="AL127" s="150"/>
      <c r="AM127" s="150"/>
      <c r="AN127" s="150"/>
    </row>
    <row r="128" spans="1:40" x14ac:dyDescent="0.35">
      <c r="A128" s="2"/>
      <c r="B128" s="2"/>
      <c r="C128" s="2"/>
      <c r="D128" s="2"/>
      <c r="E128" s="2"/>
      <c r="F128" s="2"/>
      <c r="G128" s="2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150"/>
      <c r="AJ128" s="150"/>
      <c r="AK128" s="150"/>
      <c r="AL128" s="150"/>
      <c r="AM128" s="150"/>
      <c r="AN128" s="150"/>
    </row>
    <row r="129" spans="1:40" x14ac:dyDescent="0.35">
      <c r="A129" s="2"/>
      <c r="B129" s="2"/>
      <c r="C129" s="2"/>
      <c r="D129" s="2"/>
      <c r="E129" s="2"/>
      <c r="F129" s="2"/>
      <c r="G129" s="2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150"/>
      <c r="AJ129" s="150"/>
      <c r="AK129" s="150"/>
      <c r="AL129" s="150"/>
      <c r="AM129" s="150"/>
      <c r="AN129" s="150"/>
    </row>
    <row r="130" spans="1:40" x14ac:dyDescent="0.35">
      <c r="A130" s="2"/>
      <c r="B130" s="2"/>
      <c r="C130" s="2"/>
      <c r="D130" s="2"/>
      <c r="E130" s="2"/>
      <c r="F130" s="2"/>
      <c r="G130" s="2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150"/>
      <c r="AJ130" s="150"/>
      <c r="AK130" s="150"/>
      <c r="AL130" s="150"/>
      <c r="AM130" s="150"/>
      <c r="AN130" s="150"/>
    </row>
    <row r="131" spans="1:40" x14ac:dyDescent="0.35">
      <c r="A131" s="2"/>
      <c r="B131" s="2"/>
      <c r="C131" s="2"/>
      <c r="D131" s="2"/>
      <c r="E131" s="2"/>
      <c r="F131" s="2"/>
      <c r="G131" s="2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150"/>
      <c r="AJ131" s="150"/>
      <c r="AK131" s="150"/>
      <c r="AL131" s="150"/>
      <c r="AM131" s="150"/>
      <c r="AN131" s="150"/>
    </row>
    <row r="132" spans="1:40" x14ac:dyDescent="0.35">
      <c r="A132" s="2"/>
      <c r="B132" s="2"/>
      <c r="C132" s="2"/>
      <c r="D132" s="2"/>
      <c r="E132" s="2"/>
      <c r="F132" s="2"/>
      <c r="G132" s="2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150"/>
      <c r="AJ132" s="150"/>
      <c r="AK132" s="150"/>
      <c r="AL132" s="150"/>
      <c r="AM132" s="150"/>
      <c r="AN132" s="150"/>
    </row>
    <row r="133" spans="1:40" x14ac:dyDescent="0.35">
      <c r="A133" s="2"/>
      <c r="B133" s="2"/>
      <c r="C133" s="2"/>
      <c r="D133" s="2"/>
      <c r="E133" s="2"/>
      <c r="F133" s="2"/>
      <c r="G133" s="2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150"/>
      <c r="AJ133" s="150"/>
      <c r="AK133" s="150"/>
      <c r="AL133" s="150"/>
      <c r="AM133" s="150"/>
      <c r="AN133" s="150"/>
    </row>
  </sheetData>
  <sheetProtection algorithmName="SHA-512" hashValue="Pk4fdVP5xJ5Ai66uzLWQyJfuWwHHBaJDnYZE2q7bDNpskAV40QBVpf0NmXsT//cjdm4hLmv+e8ZfqZXsdF8tBg==" saltValue="QDR5AU7U8dgq/CE4lTFHlA==" spinCount="100000" sheet="1" objects="1" scenarios="1"/>
  <mergeCells count="53">
    <mergeCell ref="A5:G5"/>
    <mergeCell ref="A9:C10"/>
    <mergeCell ref="D9:F10"/>
    <mergeCell ref="D11:G11"/>
    <mergeCell ref="B4:C4"/>
    <mergeCell ref="A6:C7"/>
    <mergeCell ref="A8:G8"/>
    <mergeCell ref="A11:C11"/>
    <mergeCell ref="F51:G51"/>
    <mergeCell ref="A41:C41"/>
    <mergeCell ref="A42:C42"/>
    <mergeCell ref="A45:D46"/>
    <mergeCell ref="A35:C35"/>
    <mergeCell ref="A36:C36"/>
    <mergeCell ref="A37:C37"/>
    <mergeCell ref="A38:C38"/>
    <mergeCell ref="A44:C44"/>
    <mergeCell ref="D44:F44"/>
    <mergeCell ref="F45:F46"/>
    <mergeCell ref="G45:G46"/>
    <mergeCell ref="A40:C40"/>
    <mergeCell ref="D40:F40"/>
    <mergeCell ref="F48:G48"/>
    <mergeCell ref="F50:G50"/>
    <mergeCell ref="A21:C21"/>
    <mergeCell ref="A24:C24"/>
    <mergeCell ref="A25:C25"/>
    <mergeCell ref="A26:C26"/>
    <mergeCell ref="A34:G34"/>
    <mergeCell ref="A28:C28"/>
    <mergeCell ref="A29:C29"/>
    <mergeCell ref="A30:C30"/>
    <mergeCell ref="A31:C31"/>
    <mergeCell ref="A33:C33"/>
    <mergeCell ref="D33:F33"/>
    <mergeCell ref="A23:C23"/>
    <mergeCell ref="D23:F23"/>
    <mergeCell ref="A20:C20"/>
    <mergeCell ref="A1:G1"/>
    <mergeCell ref="A14:C14"/>
    <mergeCell ref="A15:C15"/>
    <mergeCell ref="A18:C18"/>
    <mergeCell ref="A19:C19"/>
    <mergeCell ref="D17:F17"/>
    <mergeCell ref="E2:G2"/>
    <mergeCell ref="E3:G3"/>
    <mergeCell ref="D6:F6"/>
    <mergeCell ref="G6:G7"/>
    <mergeCell ref="B2:C2"/>
    <mergeCell ref="B3:C3"/>
    <mergeCell ref="A17:C17"/>
    <mergeCell ref="A12:G12"/>
    <mergeCell ref="A13:C13"/>
  </mergeCells>
  <conditionalFormatting sqref="F45">
    <cfRule type="containsBlanks" dxfId="93" priority="262">
      <formula>LEN(TRIM(F45))=0</formula>
    </cfRule>
    <cfRule type="cellIs" dxfId="92" priority="263" operator="equal">
      <formula>0</formula>
    </cfRule>
  </conditionalFormatting>
  <conditionalFormatting sqref="D15:D16">
    <cfRule type="cellIs" dxfId="91" priority="254" operator="equal">
      <formula>"โปรดตรวจสอบข้อมูล คะแนนเต็ม 5.00 คะแนน"</formula>
    </cfRule>
  </conditionalFormatting>
  <conditionalFormatting sqref="G14">
    <cfRule type="cellIs" dxfId="90" priority="252" stopIfTrue="1" operator="equal">
      <formula>"โปรดตรวจสอบข้อมูล คะแนนเต็ม 5.00 คะแนน"</formula>
    </cfRule>
  </conditionalFormatting>
  <conditionalFormatting sqref="E19:E21">
    <cfRule type="containsBlanks" dxfId="89" priority="269">
      <formula>LEN(TRIM(E19))=0</formula>
    </cfRule>
  </conditionalFormatting>
  <conditionalFormatting sqref="F19:F21">
    <cfRule type="cellIs" dxfId="88" priority="211" operator="lessThanOrEqual">
      <formula>5</formula>
    </cfRule>
  </conditionalFormatting>
  <conditionalFormatting sqref="F25:F26 F35:F38 F42 F31">
    <cfRule type="cellIs" dxfId="87" priority="201" operator="lessThanOrEqual">
      <formula>5</formula>
    </cfRule>
    <cfRule type="containsBlanks" dxfId="86" priority="272">
      <formula>LEN(TRIM(F25))=0</formula>
    </cfRule>
  </conditionalFormatting>
  <conditionalFormatting sqref="F14:F16">
    <cfRule type="containsBlanks" dxfId="85" priority="193">
      <formula>LEN(TRIM(F14))=0</formula>
    </cfRule>
    <cfRule type="cellIs" dxfId="84" priority="194" operator="greaterThanOrEqual">
      <formula>5.0001</formula>
    </cfRule>
    <cfRule type="cellIs" dxfId="83" priority="271" operator="lessThanOrEqual">
      <formula>5</formula>
    </cfRule>
  </conditionalFormatting>
  <conditionalFormatting sqref="G45:G46">
    <cfRule type="cellIs" dxfId="82" priority="154" operator="equal">
      <formula>"หลักสูตรไม่เป็นไปตามมาตรฐาน"</formula>
    </cfRule>
  </conditionalFormatting>
  <conditionalFormatting sqref="A15:C16">
    <cfRule type="cellIs" dxfId="81" priority="152" operator="equal">
      <formula>"เกณฑ์จะไม่ปรากฏหากไม่กรอกข้อมูลหลักสูตรในตารางด้านบน"</formula>
    </cfRule>
  </conditionalFormatting>
  <conditionalFormatting sqref="E15:E16">
    <cfRule type="containsBlanks" dxfId="80" priority="133">
      <formula>LEN(TRIM(E15))=0</formula>
    </cfRule>
  </conditionalFormatting>
  <conditionalFormatting sqref="E19">
    <cfRule type="cellIs" dxfId="79" priority="131" operator="equal">
      <formula>"เลือก"</formula>
    </cfRule>
  </conditionalFormatting>
  <conditionalFormatting sqref="E20">
    <cfRule type="cellIs" dxfId="78" priority="130" operator="equal">
      <formula>"เลือก"</formula>
    </cfRule>
  </conditionalFormatting>
  <conditionalFormatting sqref="E21">
    <cfRule type="cellIs" dxfId="77" priority="129" operator="equal">
      <formula>"เลือก"</formula>
    </cfRule>
  </conditionalFormatting>
  <conditionalFormatting sqref="E25">
    <cfRule type="containsBlanks" dxfId="76" priority="128">
      <formula>LEN(TRIM(E25))=0</formula>
    </cfRule>
  </conditionalFormatting>
  <conditionalFormatting sqref="E25">
    <cfRule type="cellIs" dxfId="75" priority="127" operator="equal">
      <formula>"เลือก"</formula>
    </cfRule>
  </conditionalFormatting>
  <conditionalFormatting sqref="E28">
    <cfRule type="containsBlanks" dxfId="74" priority="126">
      <formula>LEN(TRIM(E28))=0</formula>
    </cfRule>
  </conditionalFormatting>
  <conditionalFormatting sqref="E29">
    <cfRule type="containsBlanks" dxfId="73" priority="125">
      <formula>LEN(TRIM(E29))=0</formula>
    </cfRule>
  </conditionalFormatting>
  <conditionalFormatting sqref="E30">
    <cfRule type="containsBlanks" dxfId="72" priority="124">
      <formula>LEN(TRIM(E30))=0</formula>
    </cfRule>
  </conditionalFormatting>
  <conditionalFormatting sqref="E38">
    <cfRule type="containsBlanks" dxfId="71" priority="121">
      <formula>LEN(TRIM(E38))=0</formula>
    </cfRule>
  </conditionalFormatting>
  <conditionalFormatting sqref="E31">
    <cfRule type="containsBlanks" dxfId="70" priority="120">
      <formula>LEN(TRIM(E31))=0</formula>
    </cfRule>
  </conditionalFormatting>
  <conditionalFormatting sqref="E31">
    <cfRule type="cellIs" dxfId="69" priority="119" operator="equal">
      <formula>"เลือก"</formula>
    </cfRule>
  </conditionalFormatting>
  <conditionalFormatting sqref="E35">
    <cfRule type="containsBlanks" dxfId="68" priority="118">
      <formula>LEN(TRIM(E35))=0</formula>
    </cfRule>
  </conditionalFormatting>
  <conditionalFormatting sqref="E35">
    <cfRule type="cellIs" dxfId="67" priority="117" operator="equal">
      <formula>"เลือก"</formula>
    </cfRule>
  </conditionalFormatting>
  <conditionalFormatting sqref="E36">
    <cfRule type="containsBlanks" dxfId="66" priority="116">
      <formula>LEN(TRIM(E36))=0</formula>
    </cfRule>
  </conditionalFormatting>
  <conditionalFormatting sqref="E36">
    <cfRule type="cellIs" dxfId="65" priority="115" operator="equal">
      <formula>"เลือก"</formula>
    </cfRule>
  </conditionalFormatting>
  <conditionalFormatting sqref="E37">
    <cfRule type="containsBlanks" dxfId="64" priority="114">
      <formula>LEN(TRIM(E37))=0</formula>
    </cfRule>
  </conditionalFormatting>
  <conditionalFormatting sqref="E37">
    <cfRule type="cellIs" dxfId="63" priority="113" operator="equal">
      <formula>"เลือก"</formula>
    </cfRule>
  </conditionalFormatting>
  <conditionalFormatting sqref="E42">
    <cfRule type="containsBlanks" dxfId="62" priority="112">
      <formula>LEN(TRIM(E42))=0</formula>
    </cfRule>
  </conditionalFormatting>
  <conditionalFormatting sqref="E42">
    <cfRule type="cellIs" dxfId="61" priority="111" operator="equal">
      <formula>"เลือก"</formula>
    </cfRule>
  </conditionalFormatting>
  <conditionalFormatting sqref="B2:C2 E2">
    <cfRule type="containsBlanks" dxfId="60" priority="270">
      <formula>LEN(TRIM(B2))=0</formula>
    </cfRule>
  </conditionalFormatting>
  <conditionalFormatting sqref="E3:G3">
    <cfRule type="cellIs" dxfId="59" priority="105" operator="equal">
      <formula>"คลิกเลือกกลุ่มสาขาวิชา"</formula>
    </cfRule>
  </conditionalFormatting>
  <conditionalFormatting sqref="B4:C4">
    <cfRule type="cellIs" dxfId="58" priority="104" operator="equal">
      <formula>"คลิกเลือกคณะที่หลักสูตรสังกัด"</formula>
    </cfRule>
  </conditionalFormatting>
  <conditionalFormatting sqref="F19:F21 F31 F35:F37 F42 F25">
    <cfRule type="containsBlanks" dxfId="57" priority="275">
      <formula>LEN(TRIM(F19))=0</formula>
    </cfRule>
  </conditionalFormatting>
  <conditionalFormatting sqref="D17">
    <cfRule type="cellIs" dxfId="56" priority="101" operator="equal">
      <formula>"ไม่ผ่าน"</formula>
    </cfRule>
    <cfRule type="cellIs" dxfId="55" priority="102" operator="equal">
      <formula>"ผ่าน"</formula>
    </cfRule>
  </conditionalFormatting>
  <conditionalFormatting sqref="D44">
    <cfRule type="cellIs" dxfId="54" priority="93" operator="equal">
      <formula>"ไม่ผ่าน"</formula>
    </cfRule>
    <cfRule type="cellIs" dxfId="53" priority="94" operator="equal">
      <formula>"ผ่าน"</formula>
    </cfRule>
  </conditionalFormatting>
  <conditionalFormatting sqref="A5:G5">
    <cfRule type="cellIs" dxfId="52" priority="81" operator="equal">
      <formula>"ยังไม่กรอกข้อมูลของหลักสูตรในตารางด้านบน"</formula>
    </cfRule>
  </conditionalFormatting>
  <conditionalFormatting sqref="A6:C7">
    <cfRule type="cellIs" dxfId="51" priority="80" operator="equal">
      <formula>"ต้อง !! กรอกข้อมูลของหลักสูตรในตารางด้านบนให้ครบถ้วน"</formula>
    </cfRule>
  </conditionalFormatting>
  <conditionalFormatting sqref="D11">
    <cfRule type="cellIs" dxfId="50" priority="70" operator="equal">
      <formula>"หลักสูตรไม่ได้มาตรฐาน"</formula>
    </cfRule>
    <cfRule type="cellIs" dxfId="49" priority="71" operator="equal">
      <formula>"หลักสูตรเป็นไปตามมาตรฐาน"</formula>
    </cfRule>
  </conditionalFormatting>
  <conditionalFormatting sqref="A12:G12">
    <cfRule type="cellIs" dxfId="48" priority="69" operator="equal">
      <formula>"ยังไม่กรอกข้อมูลของหลักสูตรในตารางด้านบน"</formula>
    </cfRule>
  </conditionalFormatting>
  <conditionalFormatting sqref="D22">
    <cfRule type="cellIs" dxfId="47" priority="67" operator="equal">
      <formula>"โปรดตรวจสอบข้อมูล คะแนนเต็ม 5.00 คะแนน"</formula>
    </cfRule>
  </conditionalFormatting>
  <conditionalFormatting sqref="F22">
    <cfRule type="containsBlanks" dxfId="46" priority="65">
      <formula>LEN(TRIM(F22))=0</formula>
    </cfRule>
    <cfRule type="cellIs" dxfId="45" priority="66" operator="greaterThanOrEqual">
      <formula>5.0001</formula>
    </cfRule>
    <cfRule type="cellIs" dxfId="44" priority="68" operator="lessThanOrEqual">
      <formula>5</formula>
    </cfRule>
  </conditionalFormatting>
  <conditionalFormatting sqref="E22">
    <cfRule type="containsBlanks" dxfId="43" priority="64">
      <formula>LEN(TRIM(E22))=0</formula>
    </cfRule>
  </conditionalFormatting>
  <conditionalFormatting sqref="D23">
    <cfRule type="cellIs" dxfId="42" priority="62" operator="equal">
      <formula>"ไม่ผ่าน"</formula>
    </cfRule>
    <cfRule type="cellIs" dxfId="41" priority="63" operator="equal">
      <formula>"ผ่าน"</formula>
    </cfRule>
  </conditionalFormatting>
  <conditionalFormatting sqref="E32">
    <cfRule type="containsBlanks" dxfId="40" priority="61">
      <formula>LEN(TRIM(E32))=0</formula>
    </cfRule>
  </conditionalFormatting>
  <conditionalFormatting sqref="F32">
    <cfRule type="containsBlanks" dxfId="39" priority="58">
      <formula>LEN(TRIM(F32))=0</formula>
    </cfRule>
    <cfRule type="cellIs" dxfId="38" priority="59" operator="greaterThanOrEqual">
      <formula>5.0001</formula>
    </cfRule>
    <cfRule type="cellIs" dxfId="37" priority="60" operator="lessThanOrEqual">
      <formula>5</formula>
    </cfRule>
  </conditionalFormatting>
  <conditionalFormatting sqref="D33">
    <cfRule type="cellIs" dxfId="36" priority="56" operator="equal">
      <formula>"ไม่ผ่าน"</formula>
    </cfRule>
    <cfRule type="cellIs" dxfId="35" priority="57" operator="equal">
      <formula>"ผ่าน"</formula>
    </cfRule>
  </conditionalFormatting>
  <conditionalFormatting sqref="F39">
    <cfRule type="containsBlanks" dxfId="34" priority="53">
      <formula>LEN(TRIM(F39))=0</formula>
    </cfRule>
    <cfRule type="cellIs" dxfId="33" priority="54" operator="greaterThanOrEqual">
      <formula>5.0001</formula>
    </cfRule>
    <cfRule type="cellIs" dxfId="32" priority="55" operator="lessThanOrEqual">
      <formula>5</formula>
    </cfRule>
  </conditionalFormatting>
  <conditionalFormatting sqref="E39">
    <cfRule type="containsBlanks" dxfId="31" priority="52">
      <formula>LEN(TRIM(E39))=0</formula>
    </cfRule>
  </conditionalFormatting>
  <conditionalFormatting sqref="D40">
    <cfRule type="cellIs" dxfId="30" priority="50" operator="equal">
      <formula>"ไม่ผ่าน"</formula>
    </cfRule>
    <cfRule type="cellIs" dxfId="29" priority="51" operator="equal">
      <formula>"ผ่าน"</formula>
    </cfRule>
  </conditionalFormatting>
  <conditionalFormatting sqref="F43">
    <cfRule type="containsBlanks" dxfId="28" priority="47">
      <formula>LEN(TRIM(F43))=0</formula>
    </cfRule>
    <cfRule type="cellIs" dxfId="27" priority="48" operator="greaterThanOrEqual">
      <formula>5.0001</formula>
    </cfRule>
    <cfRule type="cellIs" dxfId="26" priority="49" operator="lessThanOrEqual">
      <formula>5</formula>
    </cfRule>
  </conditionalFormatting>
  <conditionalFormatting sqref="E43">
    <cfRule type="containsBlanks" dxfId="25" priority="46">
      <formula>LEN(TRIM(E43))=0</formula>
    </cfRule>
  </conditionalFormatting>
  <conditionalFormatting sqref="F25">
    <cfRule type="containsBlanks" dxfId="24" priority="42">
      <formula>LEN(TRIM(F25))=0</formula>
    </cfRule>
    <cfRule type="cellIs" dxfId="23" priority="43" operator="greaterThanOrEqual">
      <formula>5.0001</formula>
    </cfRule>
    <cfRule type="cellIs" dxfId="22" priority="44" operator="lessThanOrEqual">
      <formula>5</formula>
    </cfRule>
  </conditionalFormatting>
  <conditionalFormatting sqref="F25">
    <cfRule type="cellIs" dxfId="21" priority="41" operator="equal">
      <formula>"เลือก"</formula>
    </cfRule>
  </conditionalFormatting>
  <conditionalFormatting sqref="D44:F44 D40:F40 D33:F33 D23:F23 D17">
    <cfRule type="cellIs" dxfId="20" priority="40" operator="equal">
      <formula>0</formula>
    </cfRule>
  </conditionalFormatting>
  <conditionalFormatting sqref="A15:C15">
    <cfRule type="cellIs" dxfId="19" priority="39" operator="equal">
      <formula>"เกณฑ์จะไม่ปรากฏหากไม่ระบุระดับการประเมินของหลักสูตร"</formula>
    </cfRule>
  </conditionalFormatting>
  <conditionalFormatting sqref="D9">
    <cfRule type="cellIs" dxfId="18" priority="35" operator="equal">
      <formula>"ไม่ผ่าน"</formula>
    </cfRule>
    <cfRule type="cellIs" dxfId="17" priority="36" operator="equal">
      <formula>"คลิกเลือก"</formula>
    </cfRule>
    <cfRule type="cellIs" dxfId="16" priority="38" operator="equal">
      <formula>"ผ่าน"</formula>
    </cfRule>
    <cfRule type="containsBlanks" dxfId="15" priority="273">
      <formula>LEN(TRIM(D9))=0</formula>
    </cfRule>
  </conditionalFormatting>
  <conditionalFormatting sqref="G17">
    <cfRule type="cellIs" dxfId="14" priority="33" operator="equal">
      <formula>"ข้อมูลไม่ถูกต้อง คะแนนเต็ม 5.00 คะแนน"</formula>
    </cfRule>
    <cfRule type="cellIs" dxfId="13" priority="34" operator="equal">
      <formula>"อมูลไม่ถูกต้อง คะแนนเต็ม 5.00 คะแนน"</formula>
    </cfRule>
  </conditionalFormatting>
  <conditionalFormatting sqref="G23">
    <cfRule type="cellIs" dxfId="12" priority="25" operator="equal">
      <formula>"ข้อมูลไม่ถูกต้อง คะแนนเต็ม 5.00 คะแนน"</formula>
    </cfRule>
    <cfRule type="cellIs" dxfId="11" priority="26" operator="equal">
      <formula>"อมูลไม่ถูกต้อง คะแนนเต็ม 5.00 คะแนน"</formula>
    </cfRule>
  </conditionalFormatting>
  <conditionalFormatting sqref="G33">
    <cfRule type="cellIs" dxfId="10" priority="23" operator="equal">
      <formula>"ข้อมูลไม่ถูกต้อง คะแนนเต็ม 5.00 คะแนน"</formula>
    </cfRule>
    <cfRule type="cellIs" dxfId="9" priority="24" operator="equal">
      <formula>"อมูลไม่ถูกต้อง คะแนนเต็ม 5.00 คะแนน"</formula>
    </cfRule>
  </conditionalFormatting>
  <conditionalFormatting sqref="G40">
    <cfRule type="cellIs" dxfId="8" priority="21" operator="equal">
      <formula>"ข้อมูลไม่ถูกต้อง คะแนนเต็ม 5.00 คะแนน"</formula>
    </cfRule>
    <cfRule type="cellIs" dxfId="7" priority="22" operator="equal">
      <formula>"อมูลไม่ถูกต้อง คะแนนเต็ม 5.00 คะแนน"</formula>
    </cfRule>
  </conditionalFormatting>
  <conditionalFormatting sqref="E14">
    <cfRule type="containsBlanks" dxfId="6" priority="20">
      <formula>LEN(TRIM(E14))=0</formula>
    </cfRule>
  </conditionalFormatting>
  <conditionalFormatting sqref="F27">
    <cfRule type="containsBlanks" dxfId="5" priority="4">
      <formula>LEN(TRIM(F27))=0</formula>
    </cfRule>
    <cfRule type="cellIs" dxfId="4" priority="5" operator="greaterThanOrEqual">
      <formula>5.0001</formula>
    </cfRule>
    <cfRule type="cellIs" dxfId="3" priority="6" operator="lessThanOrEqual">
      <formula>5</formula>
    </cfRule>
  </conditionalFormatting>
  <conditionalFormatting sqref="E27">
    <cfRule type="containsBlanks" dxfId="2" priority="3">
      <formula>LEN(TRIM(E27))=0</formula>
    </cfRule>
  </conditionalFormatting>
  <conditionalFormatting sqref="G44">
    <cfRule type="cellIs" dxfId="1" priority="1" operator="equal">
      <formula>"ข้อมูลไม่ถูกต้อง คะแนนเต็ม 5.00 คะแนน"</formula>
    </cfRule>
    <cfRule type="cellIs" dxfId="0" priority="2" operator="equal">
      <formula>"อมูลไม่ถูกต้อง คะแนนเต็ม 5.00 คะแนน"</formula>
    </cfRule>
  </conditionalFormatting>
  <pageMargins left="0.43307086614173229" right="0.23622047244094491" top="0.74803149606299213" bottom="0.74803149606299213" header="0.11811023622047245" footer="0.11811023622047245"/>
  <pageSetup paperSize="9" scale="64" fitToWidth="0" orientation="portrait" r:id="rId1"/>
  <ignoredErrors>
    <ignoredError sqref="F29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อ้างอิง!$D$2:$D$9</xm:f>
          </x14:formula1>
          <xm:sqref>B4:C4</xm:sqref>
        </x14:dataValidation>
        <x14:dataValidation type="list" allowBlank="1" showInputMessage="1" showErrorMessage="1">
          <x14:formula1>
            <xm:f>อ้างอิง!$G$2:$G$8</xm:f>
          </x14:formula1>
          <xm:sqref>E19:E21 E35:E37 E31 E25 E42</xm:sqref>
        </x14:dataValidation>
        <x14:dataValidation type="list" allowBlank="1" showInputMessage="1" showErrorMessage="1">
          <x14:formula1>
            <xm:f>อ้างอิง!$H$1:$H$4</xm:f>
          </x14:formula1>
          <xm:sqref>E3:G3</xm:sqref>
        </x14:dataValidation>
        <x14:dataValidation type="list" allowBlank="1" showInputMessage="1" showErrorMessage="1">
          <x14:formula1>
            <xm:f>อ้างอิง!$F$2:$F$4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5FF"/>
  </sheetPr>
  <dimension ref="A1:BP216"/>
  <sheetViews>
    <sheetView view="pageBreakPreview" zoomScaleNormal="100" zoomScaleSheetLayoutView="100" workbookViewId="0">
      <selection activeCell="P17" sqref="P17"/>
    </sheetView>
  </sheetViews>
  <sheetFormatPr defaultRowHeight="20.399999999999999" x14ac:dyDescent="0.35"/>
  <cols>
    <col min="1" max="1" width="1" customWidth="1"/>
    <col min="2" max="2" width="10.46484375" customWidth="1"/>
    <col min="3" max="3" width="15.265625" customWidth="1"/>
    <col min="4" max="5" width="5.59765625" hidden="1" customWidth="1"/>
    <col min="6" max="6" width="1.19921875" hidden="1" customWidth="1"/>
    <col min="7" max="7" width="5.59765625" customWidth="1"/>
    <col min="8" max="8" width="5.796875" hidden="1" customWidth="1"/>
    <col min="9" max="9" width="7.46484375" customWidth="1"/>
    <col min="10" max="10" width="8.19921875" hidden="1" customWidth="1"/>
    <col min="11" max="11" width="8.19921875" bestFit="1" customWidth="1"/>
    <col min="12" max="12" width="5.73046875" hidden="1" customWidth="1"/>
    <col min="13" max="13" width="5.73046875" customWidth="1"/>
    <col min="14" max="14" width="8.53125" hidden="1" customWidth="1"/>
    <col min="15" max="15" width="7.33203125" customWidth="1"/>
    <col min="16" max="16" width="13.1328125" customWidth="1"/>
    <col min="17" max="17" width="6.33203125" customWidth="1"/>
  </cols>
  <sheetData>
    <row r="1" spans="1:68" ht="22.8" x14ac:dyDescent="0.55000000000000004">
      <c r="A1" s="4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68" ht="26.4" x14ac:dyDescent="0.7">
      <c r="A2" s="4"/>
      <c r="B2" s="83" t="s">
        <v>94</v>
      </c>
      <c r="C2" s="84"/>
      <c r="D2" s="85"/>
      <c r="E2" s="85"/>
      <c r="F2" s="85"/>
      <c r="G2" s="85"/>
      <c r="H2" s="86"/>
      <c r="I2" s="86"/>
      <c r="J2" s="86"/>
      <c r="K2" s="86"/>
      <c r="L2" s="86"/>
      <c r="M2" s="86"/>
      <c r="N2" s="86"/>
      <c r="O2" s="86"/>
      <c r="P2" s="86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8" ht="24" x14ac:dyDescent="0.65">
      <c r="A3" s="4"/>
      <c r="B3" s="87" t="s">
        <v>67</v>
      </c>
      <c r="C3" s="274" t="str">
        <f>IF('ตาราง 1 ผลประเมินรายตัวบ่งชี้ '!B2="","",'ตาราง 1 ผลประเมินรายตัวบ่งชี้ '!B2)</f>
        <v/>
      </c>
      <c r="D3" s="274"/>
      <c r="E3" s="274"/>
      <c r="F3" s="274"/>
      <c r="G3" s="274"/>
      <c r="H3" s="274"/>
      <c r="I3" s="274"/>
      <c r="J3" s="88" t="s">
        <v>69</v>
      </c>
      <c r="K3" s="88" t="s">
        <v>69</v>
      </c>
      <c r="L3" s="88"/>
      <c r="M3" s="274" t="str">
        <f>IF('ตาราง 1 ผลประเมินรายตัวบ่งชี้ '!E2="","",'ตาราง 1 ผลประเมินรายตัวบ่งชี้ '!E2)</f>
        <v/>
      </c>
      <c r="N3" s="274"/>
      <c r="O3" s="274"/>
      <c r="P3" s="276"/>
      <c r="Q3" s="8"/>
      <c r="R3" s="8"/>
      <c r="S3" s="8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27.6" x14ac:dyDescent="0.8">
      <c r="A4" s="19"/>
      <c r="B4" s="89" t="s">
        <v>76</v>
      </c>
      <c r="C4" s="275" t="str">
        <f>IF('ตาราง 1 ผลประเมินรายตัวบ่งชี้ '!B3="","",'ตาราง 1 ผลประเมินรายตัวบ่งชี้ '!B3)</f>
        <v>ระดับปริญญาตรี</v>
      </c>
      <c r="D4" s="275"/>
      <c r="E4" s="275"/>
      <c r="F4" s="275"/>
      <c r="G4" s="275"/>
      <c r="H4" s="275"/>
      <c r="I4" s="275"/>
      <c r="J4" s="90" t="s">
        <v>70</v>
      </c>
      <c r="K4" s="90" t="s">
        <v>70</v>
      </c>
      <c r="L4" s="90"/>
      <c r="M4" s="275" t="str">
        <f>IF('ตาราง 1 ผลประเมินรายตัวบ่งชี้ '!E3="","",'ตาราง 1 ผลประเมินรายตัวบ่งชี้ '!E3)</f>
        <v>คลิกเลือกกลุ่มสาขาวิชา</v>
      </c>
      <c r="N4" s="275"/>
      <c r="O4" s="275"/>
      <c r="P4" s="277"/>
      <c r="Q4" s="8"/>
      <c r="R4" s="9"/>
      <c r="S4" s="10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ht="24" x14ac:dyDescent="0.35">
      <c r="A5" s="4"/>
      <c r="B5" s="91" t="s">
        <v>68</v>
      </c>
      <c r="C5" s="278" t="str">
        <f>IF('ตาราง 1 ผลประเมินรายตัวบ่งชี้ '!B4="","",'ตาราง 1 ผลประเมินรายตัวบ่งชี้ '!B4)</f>
        <v>คลิกเลือกคณะที่หลักสูตรสังกัด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  <c r="Q5" s="8"/>
      <c r="R5" s="8"/>
      <c r="S5" s="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ht="46.95" customHeight="1" x14ac:dyDescent="0.8">
      <c r="A6" s="4"/>
      <c r="B6" s="262" t="s">
        <v>52</v>
      </c>
      <c r="C6" s="262"/>
      <c r="D6" s="92" t="s">
        <v>116</v>
      </c>
      <c r="E6" s="92" t="s">
        <v>117</v>
      </c>
      <c r="F6" s="92" t="s">
        <v>118</v>
      </c>
      <c r="G6" s="92" t="s">
        <v>53</v>
      </c>
      <c r="H6" s="93" t="s">
        <v>54</v>
      </c>
      <c r="I6" s="93" t="s">
        <v>54</v>
      </c>
      <c r="J6" s="93" t="s">
        <v>55</v>
      </c>
      <c r="K6" s="93" t="s">
        <v>55</v>
      </c>
      <c r="L6" s="93" t="s">
        <v>56</v>
      </c>
      <c r="M6" s="93" t="s">
        <v>56</v>
      </c>
      <c r="N6" s="93" t="s">
        <v>109</v>
      </c>
      <c r="O6" s="93" t="s">
        <v>109</v>
      </c>
      <c r="P6" s="94" t="s">
        <v>57</v>
      </c>
      <c r="Q6" s="8"/>
      <c r="R6" s="10"/>
      <c r="S6" s="10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24" x14ac:dyDescent="0.35">
      <c r="A7" s="4"/>
      <c r="B7" s="263" t="s">
        <v>58</v>
      </c>
      <c r="C7" s="263"/>
      <c r="D7" s="95"/>
      <c r="E7" s="95"/>
      <c r="F7" s="95"/>
      <c r="G7" s="261" t="str">
        <f>IF('ตาราง 1 ผลประเมินรายตัวบ่งชี้ '!D9="คลิกเลือก","",IF(AND('ตาราง 1 ผลประเมินรายตัวบ่งชี้ '!D9="ผ่าน"),"ผ่าน","ไม่ผ่าน"))</f>
        <v/>
      </c>
      <c r="H7" s="261"/>
      <c r="I7" s="261"/>
      <c r="J7" s="261"/>
      <c r="K7" s="261"/>
      <c r="L7" s="261"/>
      <c r="M7" s="261"/>
      <c r="N7" s="261"/>
      <c r="O7" s="261"/>
      <c r="P7" s="96" t="str">
        <f>IF(G7="","",IF(G7="ไม่ผ่าน","หลักสูตรไม่ได้มาตรฐาน","หลักสูตรเป็นไปตามมาตรฐาน"))</f>
        <v/>
      </c>
      <c r="Q7" s="8"/>
      <c r="R7" s="8"/>
      <c r="S7" s="8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24" x14ac:dyDescent="0.65">
      <c r="A8" s="4"/>
      <c r="B8" s="264" t="s">
        <v>59</v>
      </c>
      <c r="C8" s="264"/>
      <c r="D8" s="97"/>
      <c r="E8" s="97"/>
      <c r="F8" s="97" t="str">
        <f>IF(COUNTBLANK('ตาราง 1 ผลประเมินรายตัวบ่งชี้ '!E14)+COUNTBLANK('ตาราง 1 ผลประเมินรายตัวบ่งชี้ '!E15)=2,"",COUNT('ตาราง 1 ผลประเมินรายตัวบ่งชี้ '!E14,'ตาราง 1 ผลประเมินรายตัวบ่งชี้ '!E15))</f>
        <v/>
      </c>
      <c r="G8" s="127" t="str">
        <f>IF(COUNTBLANK('ตาราง 1 ผลประเมินรายตัวบ่งชี้ '!F14)+COUNTBLANK('ตาราง 1 ผลประเมินรายตัวบ่งชี้ '!F15)=2,"",COUNT('ตาราง 1 ผลประเมินรายตัวบ่งชี้ '!F14,'ตาราง 1 ผลประเมินรายตัวบ่งชี้ '!F15))</f>
        <v/>
      </c>
      <c r="H8" s="98" t="s">
        <v>66</v>
      </c>
      <c r="I8" s="99"/>
      <c r="J8" s="99" t="s">
        <v>66</v>
      </c>
      <c r="K8" s="99"/>
      <c r="L8" s="100" t="str">
        <f>IF(COUNTBLANK('ตาราง 1 ผลประเมินรายตัวบ่งชี้ '!F14)+COUNTBLANK('ตาราง 1 ผลประเมินรายตัวบ่งชี้ '!F15)=2,"",SUM('ตาราง 1 ผลประเมินรายตัวบ่งชี้ '!F14,'ตาราง 1 ผลประเมินรายตัวบ่งชี้ '!F15))</f>
        <v/>
      </c>
      <c r="M8" s="100" t="str">
        <f>IF(OR(ISBLANK(L8),ISBLANK(G8)),"",IF(ISERROR(L8/G8),"",L8/G8))</f>
        <v/>
      </c>
      <c r="N8" s="101">
        <f>SUM(L8)</f>
        <v>0</v>
      </c>
      <c r="O8" s="121" t="str">
        <f>IF(OR(ISBLANK(N8),ISBLANK(G8)),"",IF(ISERROR(N8/G8),"",N8/G8))</f>
        <v/>
      </c>
      <c r="P8" s="102" t="str">
        <f>IF(AND(O8&gt;=4.01,O8&lt;=5),"ดีมาก",IF(AND(O8&gt;=3.01,O8&lt;=4),"ดี",IF(AND(O8&gt;=2.01,O8&lt;=3),"ปานกลาง",IF(AND(O8&gt;=0.01,O8&lt;=2),"น้อย",""))))</f>
        <v/>
      </c>
      <c r="Q8" s="8"/>
      <c r="R8" s="8"/>
      <c r="S8" s="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ht="24" x14ac:dyDescent="0.65">
      <c r="A9" s="4"/>
      <c r="B9" s="264" t="s">
        <v>60</v>
      </c>
      <c r="C9" s="264"/>
      <c r="D9" s="97" t="str">
        <f>IF(COUNTBLANK('ตาราง 1 ผลประเมินรายตัวบ่งชี้ '!E19)+COUNTBLANK('ตาราง 1 ผลประเมินรายตัวบ่งชี้ '!E20)+COUNTBLANK('ตาราง 1 ผลประเมินรายตัวบ่งชี้ '!E21)=3,"",COUNT('ตาราง 1 ผลประเมินรายตัวบ่งชี้ '!E19,'ตาราง 1 ผลประเมินรายตัวบ่งชี้ '!E20,'ตาราง 1 ผลประเมินรายตัวบ่งชี้ '!E21))</f>
        <v/>
      </c>
      <c r="E9" s="97" t="s">
        <v>66</v>
      </c>
      <c r="F9" s="97" t="s">
        <v>66</v>
      </c>
      <c r="G9" s="127" t="str">
        <f>IF(COUNTBLANK('ตาราง 1 ผลประเมินรายตัวบ่งชี้ '!F19)+COUNTBLANK('ตาราง 1 ผลประเมินรายตัวบ่งชี้ '!F20)+COUNTBLANK('ตาราง 1 ผลประเมินรายตัวบ่งชี้ '!F21)=3,"",COUNT('ตาราง 1 ผลประเมินรายตัวบ่งชี้ '!F19,'ตาราง 1 ผลประเมินรายตัวบ่งชี้ '!F20,'ตาราง 1 ผลประเมินรายตัวบ่งชี้ '!F21))</f>
        <v/>
      </c>
      <c r="H9" s="100" t="str">
        <f>IF(COUNTBLANK('ตาราง 1 ผลประเมินรายตัวบ่งชี้ '!F19)+COUNTBLANK('ตาราง 1 ผลประเมินรายตัวบ่งชี้ '!F20)+COUNTBLANK('ตาราง 1 ผลประเมินรายตัวบ่งชี้ '!F21)=3,"",SUM('ตาราง 1 ผลประเมินรายตัวบ่งชี้ '!F19,'ตาราง 1 ผลประเมินรายตัวบ่งชี้ '!F20,'ตาราง 1 ผลประเมินรายตัวบ่งชี้ '!F21))</f>
        <v/>
      </c>
      <c r="I9" s="100" t="str">
        <f>IF(OR(ISBLANK(H9),ISBLANK(G9)),"",IF(ISERROR(H9/G9),"",H9/G9))</f>
        <v/>
      </c>
      <c r="J9" s="98" t="s">
        <v>66</v>
      </c>
      <c r="K9" s="99"/>
      <c r="L9" s="98" t="s">
        <v>66</v>
      </c>
      <c r="M9" s="99"/>
      <c r="N9" s="101">
        <f>SUM(H9)</f>
        <v>0</v>
      </c>
      <c r="O9" s="121" t="str">
        <f>IF(OR(ISBLANK(N9),ISBLANK(G9)),"",IF(ISERROR(N9/G9),"",N9/G9))</f>
        <v/>
      </c>
      <c r="P9" s="102" t="str">
        <f t="shared" ref="P9:P12" si="0">IF(AND(O9&gt;=4.01,O9&lt;=5),"ดีมาก",IF(AND(O9&gt;=3.01,O9&lt;=4),"ดี",IF(AND(O9&gt;=2.01,O9&lt;=3),"ปานกลาง",IF(AND(O9&gt;=0.01,O9&lt;=2),"น้อย",""))))</f>
        <v/>
      </c>
      <c r="Q9" s="8"/>
      <c r="R9" s="8"/>
      <c r="S9" s="8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ht="24" x14ac:dyDescent="0.65">
      <c r="A10" s="4"/>
      <c r="B10" s="264" t="s">
        <v>61</v>
      </c>
      <c r="C10" s="264"/>
      <c r="D10" s="97" t="str">
        <f>IF(COUNTBLANK('ตาราง 1 ผลประเมินรายตัวบ่งชี้ '!F25)+COUNTBLANK('ตาราง 1 ผลประเมินรายตัวบ่งชี้ '!F26)+COUNTBLANK('ตาราง 1 ผลประเมินรายตัวบ่งชี้ '!F31)=3,"",COUNT('ตาราง 1 ผลประเมินรายตัวบ่งชี้ '!F25,'ตาราง 1 ผลประเมินรายตัวบ่งชี้ '!F26,'ตาราง 1 ผลประเมินรายตัวบ่งชี้ '!F31))</f>
        <v/>
      </c>
      <c r="E10" s="97" t="s">
        <v>66</v>
      </c>
      <c r="F10" s="97" t="s">
        <v>66</v>
      </c>
      <c r="G10" s="127" t="str">
        <f>IF(COUNTBLANK('ตาราง 1 ผลประเมินรายตัวบ่งชี้ '!F25)+COUNTBLANK('ตาราง 1 ผลประเมินรายตัวบ่งชี้ '!F26)+COUNTBLANK('ตาราง 1 ผลประเมินรายตัวบ่งชี้ '!F31)=3,"",COUNT('ตาราง 1 ผลประเมินรายตัวบ่งชี้ '!F25,'ตาราง 1 ผลประเมินรายตัวบ่งชี้ '!F26,'ตาราง 1 ผลประเมินรายตัวบ่งชี้ '!F31))</f>
        <v/>
      </c>
      <c r="H10" s="100" t="str">
        <f>IF(COUNTBLANK('ตาราง 1 ผลประเมินรายตัวบ่งชี้ '!F25)+COUNTBLANK('ตาราง 1 ผลประเมินรายตัวบ่งชี้ '!F26)+COUNTBLANK('ตาราง 1 ผลประเมินรายตัวบ่งชี้ '!F31)=3,"",SUM('ตาราง 1 ผลประเมินรายตัวบ่งชี้ '!F25,'ตาราง 1 ผลประเมินรายตัวบ่งชี้ '!F26,'ตาราง 1 ผลประเมินรายตัวบ่งชี้ '!F31))</f>
        <v/>
      </c>
      <c r="I10" s="100" t="str">
        <f>IF(OR(ISBLANK(H10),ISBLANK(G10)),"",IF(ISERROR(H10/G10),"",H10/G10))</f>
        <v/>
      </c>
      <c r="J10" s="98" t="s">
        <v>66</v>
      </c>
      <c r="K10" s="99"/>
      <c r="L10" s="98" t="s">
        <v>66</v>
      </c>
      <c r="M10" s="99"/>
      <c r="N10" s="101">
        <f>SUM(H10)</f>
        <v>0</v>
      </c>
      <c r="O10" s="121" t="str">
        <f>IF(OR(ISBLANK(N10),ISBLANK(G10)),"",IF(ISERROR(N10/G10),"",N10/G10))</f>
        <v/>
      </c>
      <c r="P10" s="102" t="str">
        <f t="shared" si="0"/>
        <v/>
      </c>
      <c r="Q10" s="8"/>
      <c r="R10" s="8"/>
      <c r="S10" s="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ht="24" x14ac:dyDescent="0.65">
      <c r="A11" s="4"/>
      <c r="B11" s="269" t="s">
        <v>62</v>
      </c>
      <c r="C11" s="269"/>
      <c r="D11" s="97" t="str">
        <f>IF(COUNTBLANK('ตาราง 1 ผลประเมินรายตัวบ่งชี้ '!F35)=1,"",COUNT('ตาราง 1 ผลประเมินรายตัวบ่งชี้ '!F35))</f>
        <v/>
      </c>
      <c r="E11" s="97" t="str">
        <f>IF(COUNTBLANK('ตาราง 1 ผลประเมินรายตัวบ่งชี้ '!F36)+COUNTBLANK('ตาราง 1 ผลประเมินรายตัวบ่งชี้ '!F37)+COUNTBLANK('ตาราง 1 ผลประเมินรายตัวบ่งชี้ '!F38)=3,"",COUNT('ตาราง 1 ผลประเมินรายตัวบ่งชี้ '!F36,'ตาราง 1 ผลประเมินรายตัวบ่งชี้ '!F37,'ตาราง 1 ผลประเมินรายตัวบ่งชี้ '!F38))</f>
        <v/>
      </c>
      <c r="F11" s="97" t="s">
        <v>66</v>
      </c>
      <c r="G11" s="127" t="str">
        <f>IF(COUNTBLANK('ตาราง 1 ผลประเมินรายตัวบ่งชี้ '!F36)+COUNTBLANK('ตาราง 1 ผลประเมินรายตัวบ่งชี้ '!F37)+COUNTBLANK('ตาราง 1 ผลประเมินรายตัวบ่งชี้ '!F38)+COUNTBLANK('ตาราง 1 ผลประเมินรายตัวบ่งชี้ '!F35)=4,"",COUNT('ตาราง 1 ผลประเมินรายตัวบ่งชี้ '!F36,'ตาราง 1 ผลประเมินรายตัวบ่งชี้ '!F37,'ตาราง 1 ผลประเมินรายตัวบ่งชี้ '!F38,'ตาราง 1 ผลประเมินรายตัวบ่งชี้ '!F35))</f>
        <v/>
      </c>
      <c r="H11" s="100" t="str">
        <f>IF(COUNTBLANK('ตาราง 1 ผลประเมินรายตัวบ่งชี้ '!F35)=1,"",SUM('ตาราง 1 ผลประเมินรายตัวบ่งชี้ '!F35))</f>
        <v/>
      </c>
      <c r="I11" s="100" t="str">
        <f>IF(OR(ISBLANK(H11),ISBLANK(D11)),"",IF(ISERROR(H11/D11),"",H11/D11))</f>
        <v/>
      </c>
      <c r="J11" s="100" t="str">
        <f>IF(COUNTBLANK('ตาราง 1 ผลประเมินรายตัวบ่งชี้ '!F36)+COUNTBLANK('ตาราง 1 ผลประเมินรายตัวบ่งชี้ '!F37)+COUNTBLANK('ตาราง 1 ผลประเมินรายตัวบ่งชี้ '!F38)=3,"",SUM('ตาราง 1 ผลประเมินรายตัวบ่งชี้ '!F36,'ตาราง 1 ผลประเมินรายตัวบ่งชี้ '!F37,'ตาราง 1 ผลประเมินรายตัวบ่งชี้ '!F38))</f>
        <v/>
      </c>
      <c r="K11" s="100" t="str">
        <f>IF(OR(ISBLANK(J11),ISBLANK(E11)),"",IF(ISERROR(J11/E11),"",J11/E11))</f>
        <v/>
      </c>
      <c r="L11" s="98" t="s">
        <v>66</v>
      </c>
      <c r="M11" s="99"/>
      <c r="N11" s="101">
        <f>SUM(H11,J11)</f>
        <v>0</v>
      </c>
      <c r="O11" s="121" t="str">
        <f>IF(OR(ISBLANK(N11),ISBLANK(G11)),"",IF(ISERROR(N11/G11),"",N11/G11))</f>
        <v/>
      </c>
      <c r="P11" s="102" t="str">
        <f t="shared" si="0"/>
        <v/>
      </c>
      <c r="Q11" s="8"/>
      <c r="R11" s="8"/>
      <c r="S11" s="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24" x14ac:dyDescent="0.65">
      <c r="A12" s="4"/>
      <c r="B12" s="264" t="s">
        <v>63</v>
      </c>
      <c r="C12" s="264"/>
      <c r="D12" s="103"/>
      <c r="E12" s="103" t="str">
        <f>IF(COUNTBLANK('ตาราง 1 ผลประเมินรายตัวบ่งชี้ '!F42)=1,"",COUNT('ตาราง 1 ผลประเมินรายตัวบ่งชี้ '!F42))</f>
        <v/>
      </c>
      <c r="F12" s="103" t="s">
        <v>66</v>
      </c>
      <c r="G12" s="128" t="str">
        <f>IF(COUNTBLANK('ตาราง 1 ผลประเมินรายตัวบ่งชี้ '!F42)=1,"",COUNT('ตาราง 1 ผลประเมินรายตัวบ่งชี้ '!F42))</f>
        <v/>
      </c>
      <c r="H12" s="104" t="s">
        <v>66</v>
      </c>
      <c r="I12" s="105"/>
      <c r="J12" s="106" t="str">
        <f>IF(COUNTBLANK('ตาราง 1 ผลประเมินรายตัวบ่งชี้ '!E42)=1,"",SUM('ตาราง 1 ผลประเมินรายตัวบ่งชี้ '!E42))</f>
        <v/>
      </c>
      <c r="K12" s="106" t="str">
        <f>IF(OR(ISBLANK(J12),ISBLANK(G12)),"",IF(ISERROR(J12/G12),"",J12/G12))</f>
        <v/>
      </c>
      <c r="L12" s="104" t="s">
        <v>66</v>
      </c>
      <c r="M12" s="105"/>
      <c r="N12" s="107">
        <f>SUM(J12)</f>
        <v>0</v>
      </c>
      <c r="O12" s="129" t="str">
        <f>IF(OR(ISBLANK(J12),ISBLANK(G12)),"",IF(ISERROR(J12/G12),"",J12/G12))</f>
        <v/>
      </c>
      <c r="P12" s="102" t="str">
        <f t="shared" si="0"/>
        <v/>
      </c>
      <c r="Q12" s="8"/>
      <c r="R12" s="8"/>
      <c r="S12" s="8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9.5" hidden="1" customHeight="1" x14ac:dyDescent="0.65">
      <c r="A13" s="4"/>
      <c r="B13" s="108" t="s">
        <v>64</v>
      </c>
      <c r="C13" s="109"/>
      <c r="D13" s="110">
        <f>IF(COUNTBLANK('ตาราง 1 ผลประเมินรายตัวบ่งชี้ '!D36)+COUNTBLANK('ตาราง 1 ผลประเมินรายตัวบ่งชี้ '!D37)+COUNTBLANK('ตาราง 1 ผลประเมินรายตัวบ่งชี้ '!D38)=4,"",COUNT('ตาราง 1 ผลประเมินรายตัวบ่งชี้ '!D36,'ตาราง 1 ผลประเมินรายตัวบ่งชี้ '!D37,'ตาราง 1 ผลประเมินรายตัวบ่งชี้ '!D38))</f>
        <v>0</v>
      </c>
      <c r="E13" s="110">
        <f>IF(COUNTBLANK('ตาราง 1 ผลประเมินรายตัวบ่งชี้ '!E36)+COUNTBLANK('ตาราง 1 ผลประเมินรายตัวบ่งชี้ '!E37)+COUNTBLANK('ตาราง 1 ผลประเมินรายตัวบ่งชี้ '!E38)=4,"",COUNT('ตาราง 1 ผลประเมินรายตัวบ่งชี้ '!E36,'ตาราง 1 ผลประเมินรายตัวบ่งชี้ '!E37,'ตาราง 1 ผลประเมินรายตัวบ่งชี้ '!E38))</f>
        <v>0</v>
      </c>
      <c r="F13" s="110">
        <f>IF(COUNTBLANK('ตาราง 1 ผลประเมินรายตัวบ่งชี้ '!E36)+COUNTBLANK('ตาราง 1 ผลประเมินรายตัวบ่งชี้ '!E37)+COUNTBLANK('ตาราง 1 ผลประเมินรายตัวบ่งชี้ '!E38)=4,"",COUNT('ตาราง 1 ผลประเมินรายตัวบ่งชี้ '!E36,'ตาราง 1 ผลประเมินรายตัวบ่งชี้ '!E37,'ตาราง 1 ผลประเมินรายตัวบ่งชี้ '!E38))</f>
        <v>0</v>
      </c>
      <c r="G13" s="110">
        <f>IF(COUNTBLANK('ตาราง 1 ผลประเมินรายตัวบ่งชี้ '!F36)+COUNTBLANK('ตาราง 1 ผลประเมินรายตัวบ่งชี้ '!F37)+COUNTBLANK('ตาราง 1 ผลประเมินรายตัวบ่งชี้ '!F38)=4,"",COUNT('ตาราง 1 ผลประเมินรายตัวบ่งชี้ '!F36,'ตาราง 1 ผลประเมินรายตัวบ่งชี้ '!F37,'ตาราง 1 ผลประเมินรายตัวบ่งชี้ '!F38))</f>
        <v>0</v>
      </c>
      <c r="H13" s="111" t="str">
        <f>IF(COUNTBLANK('ตาราง 1 ผลประเมินรายตัวบ่งชี้ '!E19)+COUNTBLANK('ตาราง 1 ผลประเมินรายตัวบ่งชี้ '!E20)+COUNTBLANK('ตาราง 1 ผลประเมินรายตัวบ่งชี้ '!E21)+COUNTBLANK('ตาราง 1 ผลประเมินรายตัวบ่งชี้ '!E25)+COUNTBLANK('ตาราง 1 ผลประเมินรายตัวบ่งชี้ '!E26)+COUNTBLANK('ตาราง 1 ผลประเมินรายตัวบ่งชี้ '!E31)+COUNTBLANK('ตาราง 1 ผลประเมินรายตัวบ่งชี้ '!E35)=7,"",SUM('ตาราง 1 ผลประเมินรายตัวบ่งชี้ '!E19,'ตาราง 1 ผลประเมินรายตัวบ่งชี้ '!E20,'ตาราง 1 ผลประเมินรายตัวบ่งชี้ '!E21,'ตาราง 1 ผลประเมินรายตัวบ่งชี้ '!E25,'ตาราง 1 ผลประเมินรายตัวบ่งชี้ '!E26,'ตาราง 1 ผลประเมินรายตัวบ่งชี้ '!E31,'ตาราง 1 ผลประเมินรายตัวบ่งชี้ '!E35))</f>
        <v/>
      </c>
      <c r="I13" s="111" t="str">
        <f>IF(COUNTBLANK('ตาราง 1 ผลประเมินรายตัวบ่งชี้ '!F19)+COUNTBLANK('ตาราง 1 ผลประเมินรายตัวบ่งชี้ '!F20)+COUNTBLANK('ตาราง 1 ผลประเมินรายตัวบ่งชี้ '!F21)+COUNTBLANK('ตาราง 1 ผลประเมินรายตัวบ่งชี้ '!F25)+COUNTBLANK('ตาราง 1 ผลประเมินรายตัวบ่งชี้ '!F26)+COUNTBLANK('ตาราง 1 ผลประเมินรายตัวบ่งชี้ '!F31)+COUNTBLANK('ตาราง 1 ผลประเมินรายตัวบ่งชี้ '!F35)=7,"",SUM('ตาราง 1 ผลประเมินรายตัวบ่งชี้ '!F19,'ตาราง 1 ผลประเมินรายตัวบ่งชี้ '!F20,'ตาราง 1 ผลประเมินรายตัวบ่งชี้ '!F21,'ตาราง 1 ผลประเมินรายตัวบ่งชี้ '!F25,'ตาราง 1 ผลประเมินรายตัวบ่งชี้ '!F26,'ตาราง 1 ผลประเมินรายตัวบ่งชี้ '!F31,'ตาราง 1 ผลประเมินรายตัวบ่งชี้ '!F35))</f>
        <v/>
      </c>
      <c r="J13" s="111" t="str">
        <f>IF(COUNTBLANK('ตาราง 1 ผลประเมินรายตัวบ่งชี้ '!E36)+COUNTBLANK('ตาราง 1 ผลประเมินรายตัวบ่งชี้ '!E37)+COUNTBLANK('ตาราง 1 ผลประเมินรายตัวบ่งชี้ '!E38)+COUNTBLANK('ตาราง 1 ผลประเมินรายตัวบ่งชี้ '!E42)=4,"",SUM('ตาราง 1 ผลประเมินรายตัวบ่งชี้ '!E36,'ตาราง 1 ผลประเมินรายตัวบ่งชี้ '!E37,'ตาราง 1 ผลประเมินรายตัวบ่งชี้ '!E38,'ตาราง 1 ผลประเมินรายตัวบ่งชี้ '!E42))</f>
        <v/>
      </c>
      <c r="K13" s="111" t="str">
        <f>IF(COUNTBLANK('ตาราง 1 ผลประเมินรายตัวบ่งชี้ '!F36)+COUNTBLANK('ตาราง 1 ผลประเมินรายตัวบ่งชี้ '!F37)+COUNTBLANK('ตาราง 1 ผลประเมินรายตัวบ่งชี้ '!F38)+COUNTBLANK('ตาราง 1 ผลประเมินรายตัวบ่งชี้ '!F42)=4,"",SUM('ตาราง 1 ผลประเมินรายตัวบ่งชี้ '!F36,'ตาราง 1 ผลประเมินรายตัวบ่งชี้ '!F37,'ตาราง 1 ผลประเมินรายตัวบ่งชี้ '!F38,'ตาราง 1 ผลประเมินรายตัวบ่งชี้ '!F42))</f>
        <v/>
      </c>
      <c r="L13" s="111" t="str">
        <f>IF(COUNTBLANK('ตาราง 1 ผลประเมินรายตัวบ่งชี้ '!E14)+COUNTBLANK('ตาราง 1 ผลประเมินรายตัวบ่งชี้ '!E15)=2,"",SUM('ตาราง 1 ผลประเมินรายตัวบ่งชี้ '!E14,'ตาราง 1 ผลประเมินรายตัวบ่งชี้ '!E15))</f>
        <v/>
      </c>
      <c r="M13" s="111" t="str">
        <f>IF(COUNTBLANK('ตาราง 1 ผลประเมินรายตัวบ่งชี้ '!F14)+COUNTBLANK('ตาราง 1 ผลประเมินรายตัวบ่งชี้ '!F15)=2,"",SUM('ตาราง 1 ผลประเมินรายตัวบ่งชี้ '!F14,'ตาราง 1 ผลประเมินรายตัวบ่งชี้ '!F15))</f>
        <v/>
      </c>
      <c r="N13" s="112"/>
      <c r="O13" s="112"/>
      <c r="P13" s="113"/>
      <c r="Q13" s="8"/>
      <c r="R13" s="8"/>
      <c r="S13" s="8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19.5" hidden="1" customHeight="1" x14ac:dyDescent="0.65">
      <c r="A14" s="4"/>
      <c r="B14" s="114"/>
      <c r="C14" s="115"/>
      <c r="D14" s="116">
        <f>IF(COUNTBLANK('ตาราง 1 ผลประเมินรายตัวบ่งชี้ '!D14:D15)+COUNTBLANK('ตาราง 1 ผลประเมินรายตัวบ่งชี้ '!D19:D21)+COUNTBLANK('ตาราง 1 ผลประเมินรายตัวบ่งชี้ '!D25)+COUNTBLANK('ตาราง 1 ผลประเมินรายตัวบ่งชี้ '!D26)+COUNTBLANK('ตาราง 1 ผลประเมินรายตัวบ่งชี้ '!D31)+COUNTBLANK('ตาราง 1 ผลประเมินรายตัวบ่งชี้ '!D35:D38)+COUNTBLANK('ตาราง 1 ผลประเมินรายตัวบ่งชี้ '!D42)=13,"",SUM('ตาราง 1 ผลประเมินรายตัวบ่งชี้ '!D14,'ตาราง 1 ผลประเมินรายตัวบ่งชี้ '!D15,'ตาราง 1 ผลประเมินรายตัวบ่งชี้ '!D19:D21,'ตาราง 1 ผลประเมินรายตัวบ่งชี้ '!D25,'ตาราง 1 ผลประเมินรายตัวบ่งชี้ '!D26,'ตาราง 1 ผลประเมินรายตัวบ่งชี้ '!D31,'ตาราง 1 ผลประเมินรายตัวบ่งชี้ '!D35:D38,'ตาราง 1 ผลประเมินรายตัวบ่งชี้ '!D42))</f>
        <v>0</v>
      </c>
      <c r="E14" s="116" t="str">
        <f>IF(COUNTBLANK('ตาราง 1 ผลประเมินรายตัวบ่งชี้ '!E14:E15)+COUNTBLANK('ตาราง 1 ผลประเมินรายตัวบ่งชี้ '!E19:E21)+COUNTBLANK('ตาราง 1 ผลประเมินรายตัวบ่งชี้ '!E25)+COUNTBLANK('ตาราง 1 ผลประเมินรายตัวบ่งชี้ '!E26)+COUNTBLANK('ตาราง 1 ผลประเมินรายตัวบ่งชี้ '!E31)+COUNTBLANK('ตาราง 1 ผลประเมินรายตัวบ่งชี้ '!E35:E38)+COUNTBLANK('ตาราง 1 ผลประเมินรายตัวบ่งชี้ '!E42)=13,"",SUM('ตาราง 1 ผลประเมินรายตัวบ่งชี้ '!E14,'ตาราง 1 ผลประเมินรายตัวบ่งชี้ '!E15,'ตาราง 1 ผลประเมินรายตัวบ่งชี้ '!E19:E21,'ตาราง 1 ผลประเมินรายตัวบ่งชี้ '!E25,'ตาราง 1 ผลประเมินรายตัวบ่งชี้ '!E26,'ตาราง 1 ผลประเมินรายตัวบ่งชี้ '!E31,'ตาราง 1 ผลประเมินรายตัวบ่งชี้ '!E35:E38,'ตาราง 1 ผลประเมินรายตัวบ่งชี้ '!E42))</f>
        <v/>
      </c>
      <c r="F14" s="116" t="str">
        <f>IF(COUNTBLANK('ตาราง 1 ผลประเมินรายตัวบ่งชี้ '!E14:E15)+COUNTBLANK('ตาราง 1 ผลประเมินรายตัวบ่งชี้ '!E19:E21)+COUNTBLANK('ตาราง 1 ผลประเมินรายตัวบ่งชี้ '!E25)+COUNTBLANK('ตาราง 1 ผลประเมินรายตัวบ่งชี้ '!E26)+COUNTBLANK('ตาราง 1 ผลประเมินรายตัวบ่งชี้ '!E31)+COUNTBLANK('ตาราง 1 ผลประเมินรายตัวบ่งชี้ '!E35:E38)+COUNTBLANK('ตาราง 1 ผลประเมินรายตัวบ่งชี้ '!E42)=13,"",SUM('ตาราง 1 ผลประเมินรายตัวบ่งชี้ '!E14,'ตาราง 1 ผลประเมินรายตัวบ่งชี้ '!E15,'ตาราง 1 ผลประเมินรายตัวบ่งชี้ '!E19:E21,'ตาราง 1 ผลประเมินรายตัวบ่งชี้ '!E25,'ตาราง 1 ผลประเมินรายตัวบ่งชี้ '!E26,'ตาราง 1 ผลประเมินรายตัวบ่งชี้ '!E31,'ตาราง 1 ผลประเมินรายตัวบ่งชี้ '!E35:E38,'ตาราง 1 ผลประเมินรายตัวบ่งชี้ '!E42))</f>
        <v/>
      </c>
      <c r="G14" s="116" t="str">
        <f>IF(COUNTBLANK('ตาราง 1 ผลประเมินรายตัวบ่งชี้ '!F14:F15)+COUNTBLANK('ตาราง 1 ผลประเมินรายตัวบ่งชี้ '!F19:F21)+COUNTBLANK('ตาราง 1 ผลประเมินรายตัวบ่งชี้ '!F25)+COUNTBLANK('ตาราง 1 ผลประเมินรายตัวบ่งชี้ '!F26)+COUNTBLANK('ตาราง 1 ผลประเมินรายตัวบ่งชี้ '!F31)+COUNTBLANK('ตาราง 1 ผลประเมินรายตัวบ่งชี้ '!F35:F38)+COUNTBLANK('ตาราง 1 ผลประเมินรายตัวบ่งชี้ '!F42)=13,"",SUM('ตาราง 1 ผลประเมินรายตัวบ่งชี้ '!F14,'ตาราง 1 ผลประเมินรายตัวบ่งชี้ '!F15,'ตาราง 1 ผลประเมินรายตัวบ่งชี้ '!F19:F21,'ตาราง 1 ผลประเมินรายตัวบ่งชี้ '!F25,'ตาราง 1 ผลประเมินรายตัวบ่งชี้ '!F26,'ตาราง 1 ผลประเมินรายตัวบ่งชี้ '!F31,'ตาราง 1 ผลประเมินรายตัวบ่งชี้ '!F35:F38,'ตาราง 1 ผลประเมินรายตัวบ่งชี้ '!F42))</f>
        <v/>
      </c>
      <c r="H14" s="117" t="str">
        <f>IF(COUNTBLANK('ตาราง 1 ผลประเมินรายตัวบ่งชี้ '!E19)+COUNTBLANK('ตาราง 1 ผลประเมินรายตัวบ่งชี้ '!E20)+COUNTBLANK('ตาราง 1 ผลประเมินรายตัวบ่งชี้ '!E21)+COUNTBLANK('ตาราง 1 ผลประเมินรายตัวบ่งชี้ '!E25)+COUNTBLANK('ตาราง 1 ผลประเมินรายตัวบ่งชี้ '!E26)+COUNTBLANK('ตาราง 1 ผลประเมินรายตัวบ่งชี้ '!E31)+COUNTBLANK('ตาราง 1 ผลประเมินรายตัวบ่งชี้ '!E35)=7,"",COUNT('ตาราง 1 ผลประเมินรายตัวบ่งชี้ '!E19,'ตาราง 1 ผลประเมินรายตัวบ่งชี้ '!E20,'ตาราง 1 ผลประเมินรายตัวบ่งชี้ '!E21,'ตาราง 1 ผลประเมินรายตัวบ่งชี้ '!E25,'ตาราง 1 ผลประเมินรายตัวบ่งชี้ '!E26,'ตาราง 1 ผลประเมินรายตัวบ่งชี้ '!E31,'ตาราง 1 ผลประเมินรายตัวบ่งชี้ '!E35))</f>
        <v/>
      </c>
      <c r="I14" s="117" t="str">
        <f>IF(COUNTBLANK('ตาราง 1 ผลประเมินรายตัวบ่งชี้ '!F19)+COUNTBLANK('ตาราง 1 ผลประเมินรายตัวบ่งชี้ '!F20)+COUNTBLANK('ตาราง 1 ผลประเมินรายตัวบ่งชี้ '!F21)+COUNTBLANK('ตาราง 1 ผลประเมินรายตัวบ่งชี้ '!F25)+COUNTBLANK('ตาราง 1 ผลประเมินรายตัวบ่งชี้ '!F26)+COUNTBLANK('ตาราง 1 ผลประเมินรายตัวบ่งชี้ '!F31)+COUNTBLANK('ตาราง 1 ผลประเมินรายตัวบ่งชี้ '!F35)=7,"",COUNT('ตาราง 1 ผลประเมินรายตัวบ่งชี้ '!F19,'ตาราง 1 ผลประเมินรายตัวบ่งชี้ '!F20,'ตาราง 1 ผลประเมินรายตัวบ่งชี้ '!F21,'ตาราง 1 ผลประเมินรายตัวบ่งชี้ '!F25,'ตาราง 1 ผลประเมินรายตัวบ่งชี้ '!F26,'ตาราง 1 ผลประเมินรายตัวบ่งชี้ '!F31,'ตาราง 1 ผลประเมินรายตัวบ่งชี้ '!F35))</f>
        <v/>
      </c>
      <c r="J14" s="117" t="str">
        <f>IF(COUNTBLANK('ตาราง 1 ผลประเมินรายตัวบ่งชี้ '!E36)+COUNTBLANK('ตาราง 1 ผลประเมินรายตัวบ่งชี้ '!E37)+COUNTBLANK('ตาราง 1 ผลประเมินรายตัวบ่งชี้ '!E38)+COUNTBLANK('ตาราง 1 ผลประเมินรายตัวบ่งชี้ '!E42)=4,"",COUNT('ตาราง 1 ผลประเมินรายตัวบ่งชี้ '!E36,'ตาราง 1 ผลประเมินรายตัวบ่งชี้ '!E37,'ตาราง 1 ผลประเมินรายตัวบ่งชี้ '!E38,'ตาราง 1 ผลประเมินรายตัวบ่งชี้ '!E42))</f>
        <v/>
      </c>
      <c r="K14" s="117" t="str">
        <f>IF(COUNTBLANK('ตาราง 1 ผลประเมินรายตัวบ่งชี้ '!F36)+COUNTBLANK('ตาราง 1 ผลประเมินรายตัวบ่งชี้ '!F37)+COUNTBLANK('ตาราง 1 ผลประเมินรายตัวบ่งชี้ '!F38)+COUNTBLANK('ตาราง 1 ผลประเมินรายตัวบ่งชี้ '!F42)=4,"",COUNT('ตาราง 1 ผลประเมินรายตัวบ่งชี้ '!F36,'ตาราง 1 ผลประเมินรายตัวบ่งชี้ '!F37,'ตาราง 1 ผลประเมินรายตัวบ่งชี้ '!F38,'ตาราง 1 ผลประเมินรายตัวบ่งชี้ '!F42))</f>
        <v/>
      </c>
      <c r="L14" s="117" t="str">
        <f>IF(COUNTBLANK('ตาราง 1 ผลประเมินรายตัวบ่งชี้ '!E14)+COUNTBLANK('ตาราง 1 ผลประเมินรายตัวบ่งชี้ '!E15)=2,"",COUNT('ตาราง 1 ผลประเมินรายตัวบ่งชี้ '!E14,'ตาราง 1 ผลประเมินรายตัวบ่งชี้ '!E15))</f>
        <v/>
      </c>
      <c r="M14" s="117" t="str">
        <f>IF(COUNTBLANK('ตาราง 1 ผลประเมินรายตัวบ่งชี้ '!F14)+COUNTBLANK('ตาราง 1 ผลประเมินรายตัวบ่งชี้ '!F15)=2,"",COUNT('ตาราง 1 ผลประเมินรายตัวบ่งชี้ '!F14,'ตาราง 1 ผลประเมินรายตัวบ่งชี้ '!F15))</f>
        <v/>
      </c>
      <c r="N14" s="118" t="str">
        <f>IF(COUNTBLANK(J25:J26)+COUNTBLANK(J29:J31)+COUNTBLANK(J34)+COUNTBLANK(J35)+COUNTBLANK(J40)+COUNTBLANK(J43:J46)+COUNTBLANK(J49)=13,"",COUNT(J25,J26,J29:J31,J34,J35,J40,J43:J46,J49))</f>
        <v/>
      </c>
      <c r="O14" s="118" t="str">
        <f>IF(COUNTBLANK(K25:K26)+COUNTBLANK(K29:K31)+COUNTBLANK(K34)+COUNTBLANK(K35)+COUNTBLANK(K40)+COUNTBLANK(K43:K46)+COUNTBLANK(K49)=13,"",COUNT(K25,K26,K29:K31,K34,K35,K40,K43:K46,K49))</f>
        <v/>
      </c>
      <c r="P14" s="119"/>
      <c r="Q14" s="8"/>
      <c r="R14" s="8"/>
      <c r="S14" s="8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2.2" hidden="1" customHeight="1" x14ac:dyDescent="0.65">
      <c r="A15" s="4"/>
      <c r="B15" s="270"/>
      <c r="C15" s="271"/>
      <c r="D15" s="120"/>
      <c r="E15" s="120"/>
      <c r="F15" s="120"/>
      <c r="G15" s="120"/>
      <c r="H15" s="121">
        <f>SUM(H9:H11)</f>
        <v>0</v>
      </c>
      <c r="I15" s="121" t="str">
        <f>IF(G6="",,IF(OR(ISBLANK(I12),ISBLANK(I13)),"",IF(ISERROR(I12/I13),"",I12/I13)))</f>
        <v/>
      </c>
      <c r="J15" s="121">
        <f>SUM(J11,J12)</f>
        <v>0</v>
      </c>
      <c r="K15" s="121"/>
      <c r="L15" s="121">
        <f>SUM(L8)</f>
        <v>0</v>
      </c>
      <c r="M15" s="121" t="str">
        <f>IF(G6="",,IF(OR(ISBLANK(M12),ISBLANK(M13)),"",IF(ISERROR(M12/M13),"",M12/M13)))</f>
        <v/>
      </c>
      <c r="N15" s="122"/>
      <c r="O15" s="122" t="str">
        <f>IF(G6="",,IF(OR(ISBLANK(G13),ISBLANK(G15)),"",IF(ISERROR(G13/G15),"",G13/G15)))</f>
        <v/>
      </c>
      <c r="P15" s="123"/>
      <c r="Q15" s="8"/>
      <c r="R15" s="8"/>
      <c r="S15" s="8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22.2" customHeight="1" x14ac:dyDescent="0.65">
      <c r="A16" s="4"/>
      <c r="B16" s="272" t="s">
        <v>64</v>
      </c>
      <c r="C16" s="273"/>
      <c r="D16" s="120">
        <f>SUM(D7:D12)</f>
        <v>0</v>
      </c>
      <c r="E16" s="120">
        <f>SUM(E8:E12)</f>
        <v>0</v>
      </c>
      <c r="F16" s="120">
        <f>SUM(F8:F12)</f>
        <v>0</v>
      </c>
      <c r="G16" s="120" t="str">
        <f>IF(COUNTBLANK('ตาราง 1 ผลประเมินรายตัวบ่งชี้ '!F14:F15)+COUNTBLANK('ตาราง 1 ผลประเมินรายตัวบ่งชี้ '!F19:F21)+COUNTBLANK('ตาราง 1 ผลประเมินรายตัวบ่งชี้ '!F25)+COUNTBLANK('ตาราง 1 ผลประเมินรายตัวบ่งชี้ '!F26)+COUNTBLANK('ตาราง 1 ผลประเมินรายตัวบ่งชี้ '!F31)+COUNTBLANK('ตาราง 1 ผลประเมินรายตัวบ่งชี้ '!F35:F38)+COUNTBLANK('ตาราง 1 ผลประเมินรายตัวบ่งชี้ '!F42)=13,"",COUNT('ตาราง 1 ผลประเมินรายตัวบ่งชี้ '!F14,'ตาราง 1 ผลประเมินรายตัวบ่งชี้ '!F15,'ตาราง 1 ผลประเมินรายตัวบ่งชี้ '!F19:F21,'ตาราง 1 ผลประเมินรายตัวบ่งชี้ '!F25,'ตาราง 1 ผลประเมินรายตัวบ่งชี้ '!F26,'ตาราง 1 ผลประเมินรายตัวบ่งชี้ '!F31,'ตาราง 1 ผลประเมินรายตัวบ่งชี้ '!F35:F38,'ตาราง 1 ผลประเมินรายตัวบ่งชี้ '!F42))</f>
        <v/>
      </c>
      <c r="H16" s="121"/>
      <c r="I16" s="121" t="str">
        <f>IF(B3="",,IF(OR(ISBLANK(H15),ISBLANK(D16)),"",IF(ISERROR(H15/D16),"",H15/D16)))</f>
        <v/>
      </c>
      <c r="J16" s="121"/>
      <c r="K16" s="121" t="str">
        <f>IF(B3="",,IF(OR(ISBLANK(J15),ISBLANK(E16)),"",IF(ISERROR(J15/E16),"",J15/E16)))</f>
        <v/>
      </c>
      <c r="L16" s="121"/>
      <c r="M16" s="121" t="str">
        <f>IF(B3="",,IF(OR(ISBLANK(L15),ISBLANK(F16)),"",IF(ISERROR(L15/F16),"",L15/F16)))</f>
        <v/>
      </c>
      <c r="N16" s="122">
        <f>SUM(N8:N12)</f>
        <v>0</v>
      </c>
      <c r="O16" s="122" t="str">
        <f>IF(B3="",,IF(OR(ISBLANK(G14),ISBLANK(G16)),"",IF(ISERROR(G14/G16),"",G14/G16)))</f>
        <v/>
      </c>
      <c r="P16" s="124" t="str">
        <f>IF(AND(O16&gt;=4.01,O16&lt;=5),"ดีมาก",IF(AND(O16&gt;=3.01,O16&lt;=4),"ดี",IF(AND(O16&gt;=2.01,O16&lt;=3),"ปานกลาง",IF(AND(O16&gt;=0.01,O16&lt;=2),"น้อย",""))))</f>
        <v/>
      </c>
      <c r="Q16" s="8"/>
      <c r="R16" s="8"/>
      <c r="S16" s="8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52.8" customHeight="1" x14ac:dyDescent="0.65">
      <c r="A17" s="4"/>
      <c r="B17" s="265" t="s">
        <v>65</v>
      </c>
      <c r="C17" s="265"/>
      <c r="D17" s="266"/>
      <c r="E17" s="266"/>
      <c r="F17" s="266"/>
      <c r="G17" s="266"/>
      <c r="H17" s="125"/>
      <c r="I17" s="170" t="str">
        <f>IF(AND(I16&gt;=4.01,I16&lt;=5),"ดีมาก",IF(AND(I16&gt;=3.01,I16&lt;=4),"ดี",IF(AND(I16&gt;=2.01,I16&lt;=3),"ปานกลาง",IF(AND(I16&gt;=0.01,I16&lt;=2),"น้อย",""))))</f>
        <v/>
      </c>
      <c r="J17" s="170"/>
      <c r="K17" s="170" t="str">
        <f>IF(AND(K16&gt;=4.01,K16&lt;=5),"ดีมาก",IF(AND(K16&gt;=3.01,K16&lt;=4),"ดี",IF(AND(K16&gt;=2.01,K16&lt;=3),"ปานกลาง",IF(AND(K16&gt;=0.01,K16&lt;=2),"น้อย",""))))</f>
        <v/>
      </c>
      <c r="L17" s="170"/>
      <c r="M17" s="170" t="str">
        <f>IF(AND(M16&gt;=4.01,M16&lt;=5),"ดีมาก",IF(AND(M16&gt;=3.01,M16&lt;=4),"ดี",IF(AND(M16&gt;=2.01,M16&lt;=3),"ปานกลาง",IF(AND(M16&gt;=0.01,M16&lt;=2),"น้อย",""))))</f>
        <v/>
      </c>
      <c r="N17" s="126"/>
      <c r="O17" s="170" t="str">
        <f>IF(AND(O16&gt;=4.01,O16&lt;=5),"ดีมาก",IF(AND(O16&gt;=3.01,O16&lt;=4),"ดี",IF(AND(O16&gt;=2.01,O16&lt;=3),"ปานกลาง",IF(AND(O16&gt;=0.01,O16&lt;=2),"น้อย",""))))</f>
        <v/>
      </c>
      <c r="P17" s="171"/>
      <c r="Q17" s="8"/>
      <c r="R17" s="8"/>
      <c r="S17" s="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x14ac:dyDescent="0.35">
      <c r="A18" s="4"/>
      <c r="B18" s="142" t="str">
        <f>IF('ตาราง 1 ผลประเมินรายตัวบ่งชี้ '!D9="ไม่ผ่าน","ผลการประเมินตัวบ่งชี้ที่ 1.1 หากเกณฑ์ไม่ผ่านข้อใดข้อหนึ่ง ถือว่าหลักสูตรไม่ได้มาตรฐานและผลการประเมินเป็น ไม่ผ่าน คะแนนเป็น ศูนย์","")</f>
        <v/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x14ac:dyDescent="0.3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x14ac:dyDescent="0.3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67" t="s">
        <v>71</v>
      </c>
      <c r="P20" s="267"/>
      <c r="Q20" s="8"/>
      <c r="R20" s="8"/>
      <c r="S20" s="8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ht="12.6" customHeight="1" x14ac:dyDescent="0.3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68" t="str">
        <f>วิธีใช้!M48</f>
        <v>update : 08/02/2017</v>
      </c>
      <c r="P21" s="268"/>
      <c r="Q21" s="8"/>
      <c r="R21" s="8"/>
      <c r="S21" s="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x14ac:dyDescent="0.35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8" x14ac:dyDescent="0.35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8" x14ac:dyDescent="0.3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8" x14ac:dyDescent="0.3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8" x14ac:dyDescent="0.35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8" x14ac:dyDescent="0.35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8" x14ac:dyDescent="0.35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8" x14ac:dyDescent="0.35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8" x14ac:dyDescent="0.3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8" x14ac:dyDescent="0.35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8" x14ac:dyDescent="0.3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66" x14ac:dyDescent="0.35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66" x14ac:dyDescent="0.35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</row>
    <row r="35" spans="1:66" x14ac:dyDescent="0.3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1:66" x14ac:dyDescent="0.3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1:66" x14ac:dyDescent="0.3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</row>
    <row r="38" spans="1:66" x14ac:dyDescent="0.3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 x14ac:dyDescent="0.3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1:66" x14ac:dyDescent="0.3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66" x14ac:dyDescent="0.35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1:66" x14ac:dyDescent="0.3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1:66" x14ac:dyDescent="0.3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</row>
    <row r="44" spans="1:66" x14ac:dyDescent="0.3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</row>
    <row r="45" spans="1:66" x14ac:dyDescent="0.35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</row>
    <row r="46" spans="1:66" x14ac:dyDescent="0.35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1:66" x14ac:dyDescent="0.35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1:66" x14ac:dyDescent="0.3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1:66" x14ac:dyDescent="0.35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</row>
    <row r="50" spans="1:66" x14ac:dyDescent="0.35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1:66" x14ac:dyDescent="0.35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</row>
    <row r="52" spans="1:66" x14ac:dyDescent="0.35">
      <c r="A52" s="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</row>
    <row r="53" spans="1:66" x14ac:dyDescent="0.35">
      <c r="A53" s="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</row>
    <row r="54" spans="1:66" x14ac:dyDescent="0.3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</row>
    <row r="55" spans="1:66" x14ac:dyDescent="0.35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</row>
    <row r="56" spans="1:66" x14ac:dyDescent="0.35">
      <c r="A56" s="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</row>
    <row r="57" spans="1:66" x14ac:dyDescent="0.35">
      <c r="A57" s="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1:66" x14ac:dyDescent="0.35">
      <c r="A58" s="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66" x14ac:dyDescent="0.35">
      <c r="A59" s="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</row>
    <row r="60" spans="1:66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</row>
    <row r="61" spans="1:66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</row>
    <row r="62" spans="1:66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</row>
    <row r="63" spans="1:66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</row>
    <row r="64" spans="1:66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1:66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</row>
    <row r="66" spans="1:66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1:66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1:66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1:66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</row>
    <row r="70" spans="1:66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</row>
    <row r="71" spans="1:66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1:66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</row>
    <row r="73" spans="1:66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1:66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</row>
    <row r="75" spans="1:66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</row>
    <row r="76" spans="1:66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</row>
    <row r="77" spans="1:66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</row>
    <row r="78" spans="1:66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1:66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1:66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</row>
    <row r="81" spans="1:66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66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</row>
    <row r="83" spans="1:66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</row>
    <row r="84" spans="1:66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</row>
    <row r="85" spans="1:66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</row>
    <row r="86" spans="1:66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</row>
    <row r="87" spans="1:66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1:66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1:66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6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6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1:66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</row>
    <row r="93" spans="1:66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66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</row>
    <row r="97" spans="1:66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1:66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1:66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66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1:66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1:66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</row>
    <row r="103" spans="1:66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</row>
    <row r="104" spans="1:66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</row>
    <row r="105" spans="1:66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</row>
    <row r="106" spans="1:66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</row>
    <row r="107" spans="1:66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66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66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66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66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66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66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66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</row>
    <row r="136" spans="1:66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</row>
    <row r="137" spans="1:66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</row>
    <row r="138" spans="1:66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</row>
    <row r="139" spans="1:66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</row>
    <row r="140" spans="1:66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</row>
    <row r="141" spans="1:66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</row>
    <row r="142" spans="1:66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</row>
    <row r="143" spans="1:66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</row>
    <row r="144" spans="1:66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</row>
    <row r="145" spans="1:66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</row>
    <row r="146" spans="1:66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</row>
    <row r="147" spans="1:66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</row>
    <row r="148" spans="1:66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</row>
    <row r="149" spans="1:66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</row>
    <row r="150" spans="1:66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</row>
    <row r="151" spans="1:66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</row>
    <row r="152" spans="1:66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</row>
    <row r="153" spans="1:66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</row>
    <row r="154" spans="1:66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</row>
    <row r="155" spans="1:66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</row>
    <row r="156" spans="1:66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</row>
    <row r="157" spans="1:66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</row>
    <row r="158" spans="1:66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</row>
    <row r="159" spans="1:66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</row>
    <row r="160" spans="1:66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</row>
    <row r="161" spans="1:66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</row>
    <row r="162" spans="1:66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</row>
    <row r="163" spans="1:66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</row>
    <row r="164" spans="1:66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</row>
    <row r="165" spans="1:66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</row>
    <row r="166" spans="1:66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</row>
    <row r="167" spans="1:66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</row>
    <row r="168" spans="1:66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</row>
    <row r="169" spans="1:66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</row>
    <row r="170" spans="1:66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</row>
    <row r="171" spans="1:66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</row>
    <row r="172" spans="1:66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</row>
    <row r="173" spans="1:66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</row>
    <row r="174" spans="1:66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</row>
    <row r="175" spans="1:66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</row>
    <row r="176" spans="1:66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</row>
    <row r="177" spans="1:66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</row>
    <row r="178" spans="1:66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</row>
    <row r="179" spans="1:66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</row>
    <row r="180" spans="1:66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</row>
    <row r="181" spans="1:66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</row>
    <row r="182" spans="1:66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</row>
    <row r="183" spans="1:66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</row>
    <row r="184" spans="1:66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</row>
    <row r="185" spans="1:66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</row>
    <row r="186" spans="1:66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</row>
    <row r="187" spans="1:66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</row>
    <row r="188" spans="1:66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</row>
    <row r="189" spans="1:66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</row>
    <row r="190" spans="1:66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</row>
    <row r="191" spans="1:66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</row>
    <row r="192" spans="1:66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</row>
    <row r="193" spans="1:66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</row>
    <row r="194" spans="1:66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</row>
    <row r="195" spans="1:66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</row>
    <row r="196" spans="1:66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</row>
    <row r="197" spans="1:66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</row>
    <row r="198" spans="1:66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</row>
    <row r="199" spans="1:66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</row>
    <row r="200" spans="1:66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</row>
    <row r="201" spans="1:66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</row>
    <row r="202" spans="1:66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</row>
    <row r="203" spans="1:66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</row>
    <row r="204" spans="1:66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</row>
    <row r="205" spans="1:66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</row>
    <row r="206" spans="1:66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</row>
    <row r="207" spans="1:66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</row>
    <row r="208" spans="1:66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</row>
    <row r="209" spans="1:66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</row>
    <row r="210" spans="1:66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</row>
    <row r="211" spans="1:66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</row>
    <row r="212" spans="1:66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</row>
    <row r="213" spans="1:66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</row>
    <row r="214" spans="1:66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</row>
    <row r="215" spans="1:66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</row>
    <row r="216" spans="1:66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</row>
  </sheetData>
  <sheetProtection algorithmName="SHA-512" hashValue="47ovYLEJMfciimc8f9C1LWTQnhhNU6mRmAceoY1r6wjPTzrB//eaKE8h27yN8hIu/PJOPJt2GQO51EW+2JDgvQ==" saltValue="3Z3Ln/jQ/0jCs/j1/wibZw==" spinCount="100000" sheet="1" objects="1" scenarios="1"/>
  <mergeCells count="18">
    <mergeCell ref="C3:I3"/>
    <mergeCell ref="C4:I4"/>
    <mergeCell ref="M3:P3"/>
    <mergeCell ref="M4:P4"/>
    <mergeCell ref="C5:P5"/>
    <mergeCell ref="B17:G17"/>
    <mergeCell ref="O20:P20"/>
    <mergeCell ref="O21:P21"/>
    <mergeCell ref="B10:C10"/>
    <mergeCell ref="B11:C11"/>
    <mergeCell ref="B12:C12"/>
    <mergeCell ref="B15:C15"/>
    <mergeCell ref="B16:C16"/>
    <mergeCell ref="G7:O7"/>
    <mergeCell ref="B6:C6"/>
    <mergeCell ref="B7:C7"/>
    <mergeCell ref="B8:C8"/>
    <mergeCell ref="B9:C9"/>
  </mergeCells>
  <pageMargins left="0.43307086614173229" right="0.23622047244094491" top="0.74803149606299213" bottom="0.74803149606299213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อ้างอิง!$H$2:$H$4</xm:f>
          </x14:formula1>
          <xm:sqref>L4:M4</xm:sqref>
        </x14:dataValidation>
        <x14:dataValidation type="list" allowBlank="1" showInputMessage="1" showErrorMessage="1">
          <x14:formula1>
            <xm:f>อ้างอิง!$D$2:$D$9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topLeftCell="E1" zoomScaleNormal="100" workbookViewId="0">
      <selection activeCell="L11" sqref="L11"/>
    </sheetView>
  </sheetViews>
  <sheetFormatPr defaultColWidth="9.06640625" defaultRowHeight="21" x14ac:dyDescent="0.4"/>
  <cols>
    <col min="1" max="16384" width="9.06640625" style="11"/>
  </cols>
  <sheetData>
    <row r="1" spans="2:17" x14ac:dyDescent="0.4">
      <c r="G1" s="12" t="s">
        <v>4</v>
      </c>
      <c r="H1" s="11" t="s">
        <v>113</v>
      </c>
      <c r="J1" s="11" t="s">
        <v>75</v>
      </c>
    </row>
    <row r="2" spans="2:17" x14ac:dyDescent="0.4">
      <c r="B2" s="11" t="s">
        <v>114</v>
      </c>
      <c r="D2" s="11" t="s">
        <v>111</v>
      </c>
      <c r="F2" s="11" t="s">
        <v>112</v>
      </c>
      <c r="G2" s="13" t="s">
        <v>23</v>
      </c>
      <c r="H2" s="11" t="s">
        <v>49</v>
      </c>
      <c r="J2" s="5" t="s">
        <v>41</v>
      </c>
      <c r="K2" s="6" t="s">
        <v>72</v>
      </c>
      <c r="L2" s="6"/>
      <c r="M2" s="6"/>
      <c r="N2" s="6"/>
      <c r="O2" s="6"/>
      <c r="P2" s="6"/>
      <c r="Q2" s="6"/>
    </row>
    <row r="3" spans="2:17" x14ac:dyDescent="0.4">
      <c r="B3" s="11" t="s">
        <v>39</v>
      </c>
      <c r="D3" s="11" t="s">
        <v>42</v>
      </c>
      <c r="F3" s="11" t="s">
        <v>0</v>
      </c>
      <c r="G3" s="13">
        <v>0</v>
      </c>
      <c r="H3" s="11" t="s">
        <v>50</v>
      </c>
      <c r="J3" s="5" t="s">
        <v>40</v>
      </c>
      <c r="K3" s="6" t="s">
        <v>73</v>
      </c>
      <c r="L3" s="6"/>
      <c r="M3" s="6"/>
      <c r="N3" s="6"/>
      <c r="O3" s="6"/>
      <c r="P3" s="6"/>
      <c r="Q3" s="6"/>
    </row>
    <row r="4" spans="2:17" x14ac:dyDescent="0.4">
      <c r="B4" s="11" t="s">
        <v>40</v>
      </c>
      <c r="D4" s="11" t="s">
        <v>43</v>
      </c>
      <c r="F4" s="11" t="s">
        <v>8</v>
      </c>
      <c r="G4" s="13">
        <v>1</v>
      </c>
      <c r="H4" s="11" t="s">
        <v>51</v>
      </c>
      <c r="J4" s="5" t="s">
        <v>39</v>
      </c>
      <c r="K4" s="6" t="s">
        <v>74</v>
      </c>
      <c r="L4" s="6"/>
      <c r="M4" s="6"/>
      <c r="N4" s="6"/>
      <c r="O4" s="6"/>
      <c r="P4" s="6"/>
      <c r="Q4" s="6"/>
    </row>
    <row r="5" spans="2:17" x14ac:dyDescent="0.4">
      <c r="B5" s="11" t="s">
        <v>41</v>
      </c>
      <c r="D5" s="11" t="s">
        <v>44</v>
      </c>
      <c r="F5" s="131" t="s">
        <v>66</v>
      </c>
      <c r="G5" s="13">
        <v>2</v>
      </c>
    </row>
    <row r="6" spans="2:17" x14ac:dyDescent="0.4">
      <c r="D6" s="11" t="s">
        <v>45</v>
      </c>
      <c r="G6" s="13">
        <v>3</v>
      </c>
    </row>
    <row r="7" spans="2:17" x14ac:dyDescent="0.4">
      <c r="D7" s="11" t="s">
        <v>46</v>
      </c>
      <c r="G7" s="13">
        <v>4</v>
      </c>
      <c r="J7" s="6" t="s">
        <v>84</v>
      </c>
    </row>
    <row r="8" spans="2:17" x14ac:dyDescent="0.4">
      <c r="D8" s="11" t="s">
        <v>47</v>
      </c>
      <c r="F8" s="11" t="s">
        <v>112</v>
      </c>
      <c r="G8" s="13">
        <v>5</v>
      </c>
      <c r="J8" s="6">
        <f>12-COUNTIF('ตาราง 1 ผลประเมินรายตัวบ่งชี้ '!E10:E10,"ไม่ประเมินเกณฑ์นี้")</f>
        <v>12</v>
      </c>
    </row>
    <row r="9" spans="2:17" x14ac:dyDescent="0.4">
      <c r="D9" s="11" t="s">
        <v>48</v>
      </c>
      <c r="F9" s="11" t="s">
        <v>0</v>
      </c>
      <c r="J9" s="5" t="s">
        <v>41</v>
      </c>
      <c r="K9" s="6"/>
    </row>
    <row r="10" spans="2:17" x14ac:dyDescent="0.4">
      <c r="F10" s="11" t="s">
        <v>8</v>
      </c>
      <c r="J10" s="5" t="s">
        <v>40</v>
      </c>
      <c r="K10" s="11" t="s">
        <v>78</v>
      </c>
      <c r="N10" s="11" t="s">
        <v>110</v>
      </c>
    </row>
    <row r="11" spans="2:17" x14ac:dyDescent="0.4">
      <c r="J11" s="5" t="s">
        <v>39</v>
      </c>
      <c r="K11" s="11" t="s">
        <v>77</v>
      </c>
    </row>
    <row r="13" spans="2:17" x14ac:dyDescent="0.4">
      <c r="K13" s="14" t="s">
        <v>6</v>
      </c>
      <c r="L13" s="15"/>
    </row>
    <row r="14" spans="2:17" x14ac:dyDescent="0.4">
      <c r="K14" s="14" t="s">
        <v>7</v>
      </c>
      <c r="L14" s="15"/>
    </row>
    <row r="15" spans="2:17" x14ac:dyDescent="0.4">
      <c r="K15" s="14" t="s">
        <v>12</v>
      </c>
      <c r="L15" s="15"/>
    </row>
    <row r="16" spans="2:17" x14ac:dyDescent="0.4">
      <c r="K16" s="14" t="s">
        <v>13</v>
      </c>
      <c r="L16" s="15"/>
    </row>
    <row r="17" spans="10:16" x14ac:dyDescent="0.4">
      <c r="K17" s="14" t="s">
        <v>38</v>
      </c>
      <c r="L17" s="15"/>
    </row>
    <row r="18" spans="10:16" x14ac:dyDescent="0.4">
      <c r="K18" s="14" t="s">
        <v>14</v>
      </c>
      <c r="L18" s="15"/>
    </row>
    <row r="19" spans="10:16" x14ac:dyDescent="0.4">
      <c r="K19" s="14" t="s">
        <v>15</v>
      </c>
      <c r="L19" s="15"/>
    </row>
    <row r="20" spans="10:16" x14ac:dyDescent="0.4">
      <c r="K20" s="14" t="s">
        <v>100</v>
      </c>
      <c r="L20" s="15"/>
    </row>
    <row r="21" spans="10:16" x14ac:dyDescent="0.4">
      <c r="K21" s="14" t="s">
        <v>16</v>
      </c>
      <c r="L21" s="15"/>
    </row>
    <row r="22" spans="10:16" x14ac:dyDescent="0.4">
      <c r="K22" s="14" t="s">
        <v>17</v>
      </c>
      <c r="L22" s="15"/>
    </row>
    <row r="23" spans="10:16" x14ac:dyDescent="0.4">
      <c r="K23" s="14" t="s">
        <v>18</v>
      </c>
      <c r="L23" s="15"/>
    </row>
    <row r="24" spans="10:16" x14ac:dyDescent="0.4">
      <c r="K24" s="14" t="s">
        <v>19</v>
      </c>
      <c r="L24" s="15"/>
    </row>
    <row r="26" spans="10:16" x14ac:dyDescent="0.4">
      <c r="J26" s="11" t="s">
        <v>77</v>
      </c>
      <c r="K26" s="16" t="s">
        <v>85</v>
      </c>
      <c r="L26" s="17"/>
      <c r="M26" s="18"/>
      <c r="N26" s="18"/>
      <c r="O26" s="18"/>
      <c r="P26" s="18"/>
    </row>
    <row r="27" spans="10:16" x14ac:dyDescent="0.4">
      <c r="J27" s="11" t="s">
        <v>0</v>
      </c>
      <c r="K27" s="16" t="s">
        <v>86</v>
      </c>
      <c r="L27" s="17"/>
      <c r="M27" s="18"/>
      <c r="N27" s="18"/>
      <c r="O27" s="18"/>
      <c r="P27" s="18"/>
    </row>
    <row r="28" spans="10:16" x14ac:dyDescent="0.4">
      <c r="J28" s="11" t="s">
        <v>8</v>
      </c>
      <c r="K28" s="16" t="s">
        <v>79</v>
      </c>
      <c r="L28" s="17"/>
      <c r="M28" s="18"/>
      <c r="N28" s="18"/>
      <c r="O28" s="18"/>
      <c r="P28" s="18"/>
    </row>
    <row r="29" spans="10:16" x14ac:dyDescent="0.4">
      <c r="J29" s="11" t="s">
        <v>23</v>
      </c>
      <c r="K29" s="16" t="s">
        <v>80</v>
      </c>
      <c r="L29" s="17"/>
      <c r="M29" s="18"/>
      <c r="N29" s="18"/>
      <c r="O29" s="18"/>
      <c r="P29" s="18"/>
    </row>
    <row r="30" spans="10:16" x14ac:dyDescent="0.4">
      <c r="K30" s="16" t="s">
        <v>81</v>
      </c>
      <c r="L30" s="17"/>
      <c r="M30" s="18"/>
      <c r="N30" s="18"/>
      <c r="O30" s="18"/>
      <c r="P30" s="18"/>
    </row>
    <row r="31" spans="10:16" x14ac:dyDescent="0.4">
      <c r="K31" s="16" t="s">
        <v>101</v>
      </c>
      <c r="L31" s="17"/>
      <c r="M31" s="18"/>
      <c r="N31" s="18"/>
      <c r="O31" s="18"/>
      <c r="P31" s="18"/>
    </row>
    <row r="32" spans="10:16" x14ac:dyDescent="0.4">
      <c r="K32" s="16" t="s">
        <v>82</v>
      </c>
      <c r="L32" s="17"/>
      <c r="M32" s="18"/>
      <c r="N32" s="18"/>
      <c r="O32" s="18"/>
      <c r="P32" s="18"/>
    </row>
    <row r="33" spans="9:17" x14ac:dyDescent="0.4">
      <c r="K33" s="16" t="s">
        <v>83</v>
      </c>
      <c r="L33" s="17"/>
      <c r="M33" s="18"/>
      <c r="N33" s="18"/>
      <c r="O33" s="18"/>
      <c r="P33" s="18"/>
    </row>
    <row r="34" spans="9:17" x14ac:dyDescent="0.4">
      <c r="K34" s="14"/>
      <c r="L34" s="15"/>
    </row>
    <row r="35" spans="9:17" x14ac:dyDescent="0.4">
      <c r="J35" s="11" t="s">
        <v>87</v>
      </c>
      <c r="K35" s="14"/>
      <c r="L35" s="15"/>
    </row>
    <row r="36" spans="9:17" x14ac:dyDescent="0.4">
      <c r="I36" s="11" t="str">
        <f>IF(C3=อ้างอิง!J40,อ้างอิง!K40,IF('ตาราง 1 ผลประเมินรายตัวบ่งชี้ '!B3=อ้างอิง!M10,"",IF('ตาราง 1 ผลประเมินรายตัวบ่งชี้ '!B3=อ้างอิง!J11,"","โปรดเลือกระดับการประเมินหลักสูตร")))</f>
        <v>โปรดเลือกระดับการประเมินหลักสูตร</v>
      </c>
      <c r="J36" s="5" t="s">
        <v>41</v>
      </c>
      <c r="K36" s="6" t="s">
        <v>88</v>
      </c>
      <c r="L36" s="6"/>
      <c r="M36" s="6"/>
      <c r="N36" s="6"/>
      <c r="O36" s="6"/>
      <c r="P36" s="6"/>
      <c r="Q36" s="6"/>
    </row>
    <row r="37" spans="9:17" x14ac:dyDescent="0.4">
      <c r="J37" s="5" t="s">
        <v>40</v>
      </c>
      <c r="K37" s="6" t="s">
        <v>89</v>
      </c>
      <c r="L37" s="6"/>
      <c r="M37" s="6"/>
      <c r="N37" s="6"/>
      <c r="O37" s="6"/>
      <c r="P37" s="6"/>
      <c r="Q37" s="6"/>
    </row>
    <row r="38" spans="9:17" x14ac:dyDescent="0.4">
      <c r="J38" s="5" t="s">
        <v>39</v>
      </c>
      <c r="K38" s="6" t="s">
        <v>90</v>
      </c>
      <c r="L38" s="6"/>
      <c r="M38" s="6"/>
      <c r="N38" s="6"/>
      <c r="O38" s="6"/>
      <c r="P38" s="6"/>
      <c r="Q38" s="6"/>
    </row>
    <row r="40" spans="9:17" x14ac:dyDescent="0.4">
      <c r="J40" s="11" t="s">
        <v>41</v>
      </c>
      <c r="K40" s="280" t="s">
        <v>37</v>
      </c>
      <c r="L40" s="281"/>
      <c r="M40" s="282"/>
    </row>
    <row r="41" spans="9:17" x14ac:dyDescent="0.4">
      <c r="K41" s="11" t="s">
        <v>93</v>
      </c>
    </row>
  </sheetData>
  <sheetProtection algorithmName="SHA-512" hashValue="2s0nWtui66Du7evj0eTuguxSQdqHarK8p0pZYY6T7rgo+mTjnoB52l0yJSwhSQTKRL8bJpA+m6FT471YyQThCg==" saltValue="0uAFnDII2FVHZF2zd3Mv8g==" spinCount="100000" sheet="1" objects="1" scenarios="1"/>
  <mergeCells count="1">
    <mergeCell ref="K40:M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วิธีใช้</vt:lpstr>
      <vt:lpstr>ตาราง 1 ผลประเมินรายตัวบ่งชี้ </vt:lpstr>
      <vt:lpstr>ตาราง 2 ผลวิเคราะห์คุณภาพ</vt:lpstr>
      <vt:lpstr>อ้างอิง</vt:lpstr>
      <vt:lpstr>'ตาราง 1 ผลประเมินรายตัวบ่งชี้ '!Print_Area</vt:lpstr>
      <vt:lpstr>'ตาราง 2 ผลวิเคราะห์คุณภาพ'!Print_Area</vt:lpstr>
      <vt:lpstr>วิธีใช้!Print_Area</vt:lpstr>
      <vt:lpstr>'ตาราง 1 ผลประเมินรายตัวบ่งชี้ '!Print_Titles</vt:lpstr>
      <vt:lpstr>วิธีใช้!Print_Titles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Nareekan_SQM</cp:lastModifiedBy>
  <cp:lastPrinted>2016-06-06T10:53:07Z</cp:lastPrinted>
  <dcterms:created xsi:type="dcterms:W3CDTF">2015-07-17T02:38:54Z</dcterms:created>
  <dcterms:modified xsi:type="dcterms:W3CDTF">2017-02-09T01:34:56Z</dcterms:modified>
</cp:coreProperties>
</file>