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 defaultThemeVersion="153222"/>
  <mc:AlternateContent xmlns:mc="http://schemas.openxmlformats.org/markup-compatibility/2006">
    <mc:Choice Requires="x15">
      <x15ac:absPath xmlns:x15ac="http://schemas.microsoft.com/office/spreadsheetml/2010/11/ac" url="D:\งานประกัน 2553-2559\ประกันคุณภาพ ปีการศึกษา 59\15.ตารางคำนวณปี 2559\ระดับคณะ\"/>
    </mc:Choice>
  </mc:AlternateContent>
  <bookViews>
    <workbookView xWindow="0" yWindow="0" windowWidth="23040" windowHeight="8496" tabRatio="715" firstSheet="3" activeTab="3"/>
  </bookViews>
  <sheets>
    <sheet name="กรอกผลระดับหลักสูตร" sheetId="4" state="hidden" r:id="rId1"/>
    <sheet name="Sheet1" sheetId="1" state="hidden" r:id="rId2"/>
    <sheet name="วิธีใช้ " sheetId="21" state="hidden" r:id="rId3"/>
    <sheet name="ตาราง 1 " sheetId="17" r:id="rId4"/>
    <sheet name="ตาราง 2" sheetId="18" r:id="rId5"/>
    <sheet name="CDS" sheetId="20" state="hidden" r:id="rId6"/>
    <sheet name="Sheet4" sheetId="19" state="hidden" r:id="rId7"/>
    <sheet name="อ้างอิง" sheetId="5" state="hidden" r:id="rId8"/>
  </sheets>
  <externalReferences>
    <externalReference r:id="rId9"/>
    <externalReference r:id="rId10"/>
    <externalReference r:id="rId11"/>
  </externalReferences>
  <definedNames>
    <definedName name="_xlnm._FilterDatabase" localSheetId="1" hidden="1">Sheet1!$B$3:$B$6</definedName>
    <definedName name="Faculty" localSheetId="4">[1]info!$E$3:$E$24</definedName>
    <definedName name="Faculty">#REF!</definedName>
    <definedName name="FacultyList" localSheetId="4">[2]info!$E$1:$E$22</definedName>
    <definedName name="FacultyList">#REF!</definedName>
    <definedName name="Have" localSheetId="4">[2]info!$G$1:$G$3</definedName>
    <definedName name="Have">#REF!</definedName>
    <definedName name="_xlnm.Print_Area" localSheetId="3">'ตาราง 1 '!$A$1:$L$98</definedName>
    <definedName name="_xlnm.Print_Area" localSheetId="2">'วิธีใช้ '!$A$1:$R$48</definedName>
    <definedName name="_xlnm.Print_Titles" localSheetId="3">'ตาราง 1 '!$3:$4</definedName>
    <definedName name="_xlnm.Print_Titles" localSheetId="2">'วิธีใช้ '!$1:$2</definedName>
    <definedName name="sa" localSheetId="3">[3]faculty!#REF!</definedName>
    <definedName name="sa" localSheetId="4">[2]faculty!#REF!</definedName>
    <definedName name="sa">[3]faculty!#REF!</definedName>
    <definedName name="Year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4" i="17" l="1"/>
  <c r="I14" i="17" s="1"/>
  <c r="K14" i="17" s="1"/>
  <c r="K50" i="17" l="1"/>
  <c r="I7" i="17"/>
  <c r="K6" i="17" l="1"/>
  <c r="H78" i="17" l="1"/>
  <c r="G78" i="17"/>
  <c r="H74" i="17"/>
  <c r="G74" i="17"/>
  <c r="H70" i="17"/>
  <c r="G70" i="17"/>
  <c r="I70" i="17" l="1"/>
  <c r="I78" i="17"/>
  <c r="I74" i="17"/>
  <c r="K74" i="17" s="1"/>
  <c r="K78" i="17" l="1"/>
  <c r="K70" i="17"/>
  <c r="H65" i="17"/>
  <c r="G65" i="17"/>
  <c r="I65" i="17" s="1"/>
  <c r="K65" i="17" s="1"/>
  <c r="H61" i="17"/>
  <c r="G61" i="17"/>
  <c r="H57" i="17"/>
  <c r="G57" i="17"/>
  <c r="H46" i="17"/>
  <c r="H42" i="17"/>
  <c r="H38" i="17"/>
  <c r="H34" i="17"/>
  <c r="H30" i="17"/>
  <c r="H26" i="17"/>
  <c r="H22" i="17"/>
  <c r="H18" i="17"/>
  <c r="H14" i="17"/>
  <c r="H10" i="17"/>
  <c r="G46" i="17"/>
  <c r="I46" i="17" s="1"/>
  <c r="K46" i="17" s="1"/>
  <c r="G42" i="17"/>
  <c r="I42" i="17" s="1"/>
  <c r="K42" i="17" s="1"/>
  <c r="G38" i="17"/>
  <c r="I38" i="17" s="1"/>
  <c r="K38" i="17" s="1"/>
  <c r="G34" i="17"/>
  <c r="I34" i="17" s="1"/>
  <c r="K34" i="17" s="1"/>
  <c r="G30" i="17"/>
  <c r="I30" i="17" s="1"/>
  <c r="K30" i="17" s="1"/>
  <c r="G26" i="17"/>
  <c r="I26" i="17" s="1"/>
  <c r="K26" i="17" s="1"/>
  <c r="G22" i="17"/>
  <c r="I22" i="17" s="1"/>
  <c r="K22" i="17" s="1"/>
  <c r="G18" i="17"/>
  <c r="I18" i="17" s="1"/>
  <c r="K18" i="17" s="1"/>
  <c r="G10" i="17"/>
  <c r="I8" i="17"/>
  <c r="K8" i="17" s="1"/>
  <c r="I6" i="17"/>
  <c r="K85" i="17"/>
  <c r="K69" i="17" l="1"/>
  <c r="I57" i="17"/>
  <c r="I61" i="17"/>
  <c r="K61" i="17" s="1"/>
  <c r="I10" i="17"/>
  <c r="K10" i="17" s="1"/>
  <c r="J46" i="17"/>
  <c r="J42" i="17"/>
  <c r="J38" i="17"/>
  <c r="J34" i="17"/>
  <c r="J30" i="17"/>
  <c r="J26" i="17"/>
  <c r="J22" i="17"/>
  <c r="J18" i="17"/>
  <c r="J14" i="17"/>
  <c r="K57" i="17" l="1"/>
  <c r="K56" i="17" s="1"/>
  <c r="J10" i="17"/>
  <c r="K9" i="17"/>
  <c r="K51" i="17"/>
  <c r="K94" i="17" l="1"/>
  <c r="K86" i="17"/>
  <c r="K55" i="17"/>
  <c r="L82" i="17" s="1"/>
  <c r="K82" i="17" l="1"/>
  <c r="K89" i="17"/>
  <c r="B11" i="19" s="1"/>
  <c r="I91" i="17" l="1"/>
  <c r="L91" i="17" s="1"/>
  <c r="B8" i="18"/>
  <c r="D8" i="18" l="1"/>
  <c r="A2" i="18" l="1"/>
  <c r="L90" i="17"/>
  <c r="K90" i="17"/>
  <c r="F8" i="18" l="1"/>
  <c r="H8" i="18" s="1"/>
  <c r="B13" i="19" l="1"/>
  <c r="K93" i="17"/>
  <c r="B3" i="19"/>
  <c r="K7" i="17"/>
  <c r="B6" i="19"/>
  <c r="B2" i="19" l="1"/>
  <c r="L52" i="17"/>
  <c r="K52" i="17"/>
  <c r="B12" i="19"/>
  <c r="D9" i="18" s="1"/>
  <c r="L95" i="17"/>
  <c r="K95" i="17"/>
  <c r="B10" i="19"/>
  <c r="I87" i="17" s="1"/>
  <c r="D7" i="18"/>
  <c r="L86" i="17"/>
  <c r="B7" i="19"/>
  <c r="C6" i="18"/>
  <c r="B5" i="19"/>
  <c r="D5" i="18" s="1"/>
  <c r="J8" i="17"/>
  <c r="J9" i="17"/>
  <c r="J94" i="17"/>
  <c r="J93" i="17"/>
  <c r="J89" i="17"/>
  <c r="J85" i="17"/>
  <c r="J69" i="17"/>
  <c r="J56" i="17"/>
  <c r="J55" i="17"/>
  <c r="J51" i="17"/>
  <c r="J50" i="17"/>
  <c r="B4" i="19" l="1"/>
  <c r="B7" i="18"/>
  <c r="B9" i="18"/>
  <c r="I96" i="17"/>
  <c r="E5" i="18"/>
  <c r="B1" i="19"/>
  <c r="J7" i="17"/>
  <c r="J6" i="17"/>
  <c r="F9" i="18" l="1"/>
  <c r="H9" i="18" s="1"/>
  <c r="L96" i="17"/>
  <c r="I53" i="17"/>
  <c r="L53" i="17" s="1"/>
  <c r="C5" i="18"/>
  <c r="C11" i="18" s="1"/>
  <c r="C12" i="18" s="1"/>
  <c r="I97" i="17"/>
  <c r="B5" i="18"/>
  <c r="E6" i="18"/>
  <c r="E10" i="18" s="1"/>
  <c r="B9" i="19"/>
  <c r="D6" i="18"/>
  <c r="D11" i="18" s="1"/>
  <c r="D12" i="18" s="1"/>
  <c r="B8" i="19"/>
  <c r="F7" i="18"/>
  <c r="H7" i="18" s="1"/>
  <c r="L87" i="17"/>
  <c r="I98" i="17"/>
  <c r="C10" i="18" l="1"/>
  <c r="K97" i="17"/>
  <c r="L97" i="17" s="1"/>
  <c r="E11" i="18"/>
  <c r="E12" i="18" s="1"/>
  <c r="F5" i="18"/>
  <c r="H5" i="18" s="1"/>
  <c r="D10" i="18"/>
  <c r="I83" i="17"/>
  <c r="F6" i="18" s="1"/>
  <c r="B6" i="18"/>
  <c r="B10" i="18" s="1"/>
  <c r="I36" i="5" l="1"/>
  <c r="J8" i="5"/>
  <c r="G25" i="4" l="1"/>
  <c r="H25" i="4" s="1"/>
  <c r="G24" i="4"/>
  <c r="H24" i="4" s="1"/>
  <c r="I24" i="4" s="1"/>
  <c r="G22" i="4"/>
  <c r="H45" i="4" s="1"/>
  <c r="F11" i="18" l="1"/>
  <c r="H11" i="18" s="1"/>
  <c r="L83" i="17"/>
  <c r="H6" i="18" l="1"/>
</calcChain>
</file>

<file path=xl/comments1.xml><?xml version="1.0" encoding="utf-8"?>
<comments xmlns="http://schemas.openxmlformats.org/spreadsheetml/2006/main">
  <authors>
    <author>Nareekan_SQM</author>
  </authors>
  <commentList>
    <comment ref="G6" authorId="0" shapeId="0">
      <text>
        <r>
          <rPr>
            <b/>
            <sz val="16"/>
            <color indexed="81"/>
            <rFont val="TH Krub"/>
          </rPr>
          <t>ผลรวมคะแนนประเมินหลักสูตรทุกหลักสูตร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6" authorId="0" shapeId="0">
      <text>
        <r>
          <rPr>
            <b/>
            <sz val="16"/>
            <color indexed="81"/>
            <rFont val="TH Krub"/>
          </rPr>
          <t>จำนวนหลักสูตร ทั้งหมดที่รับการประเมิน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7" authorId="0" shapeId="0">
      <text>
        <r>
          <rPr>
            <b/>
            <sz val="16"/>
            <color indexed="81"/>
            <rFont val="TH Krub"/>
          </rPr>
          <t>จำนวนอาจารย์ประจำที่มีคุณวุฒิป.เอก</t>
        </r>
      </text>
    </comment>
    <comment ref="H7" authorId="0" shapeId="0">
      <text>
        <r>
          <rPr>
            <b/>
            <sz val="16"/>
            <color indexed="81"/>
            <rFont val="TH Krub"/>
          </rPr>
          <t>จำนวนอาจารย์ประจำทั้งหมด</t>
        </r>
      </text>
    </comment>
    <comment ref="G8" authorId="0" shapeId="0">
      <text>
        <r>
          <rPr>
            <b/>
            <sz val="16"/>
            <color indexed="81"/>
            <rFont val="TH Krub"/>
          </rPr>
          <t>จำนวนอาจารย์ที่มีตำแหน่งทางวิชาการ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0" shapeId="0">
      <text>
        <r>
          <rPr>
            <b/>
            <sz val="16"/>
            <color indexed="81"/>
            <rFont val="TH Krub"/>
          </rPr>
          <t>จำนวนอาจารย์ประจำทั้งหมด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<sst xmlns="http://schemas.openxmlformats.org/spreadsheetml/2006/main" count="353" uniqueCount="206">
  <si>
    <t>ผ่าน</t>
  </si>
  <si>
    <t>ผลการดำเนินงาน</t>
  </si>
  <si>
    <t>ตัวตั้ง</t>
  </si>
  <si>
    <t>ผลลัพธ์</t>
  </si>
  <si>
    <t>ตัวหาร</t>
  </si>
  <si>
    <t>องค์ประกอบที่ 2 บัณฑิต</t>
  </si>
  <si>
    <t>คะแนน</t>
  </si>
  <si>
    <t>องค์ประกอบที่ 5 หลักสูตร การเรียนการสอน การประเมินผู้เรียน</t>
  </si>
  <si>
    <t>1. จำนวนอาจารย์ประจำหลักสูตร</t>
  </si>
  <si>
    <t>2. คุณสมบัติของอาจารย์ประจำหลักสูตร</t>
  </si>
  <si>
    <t>ไม่ผ่าน</t>
  </si>
  <si>
    <r>
      <t>ตาราง 1 ผลการประเมินตนเองรายตัวบ่งชี้ตามองค์ประกอบคุณภาพ</t>
    </r>
    <r>
      <rPr>
        <b/>
        <sz val="18"/>
        <color rgb="FF000000"/>
        <rFont val="TH SarabunPSK"/>
        <family val="2"/>
      </rPr>
      <t xml:space="preserve"> ระดับหลักสูตร</t>
    </r>
  </si>
  <si>
    <t>เกณฑ์การประเมิน</t>
  </si>
  <si>
    <t>องค์ประกอบที่ 1  การกำกับมาตรฐาน</t>
  </si>
  <si>
    <t>ตัวบ่งชี้ 1.1 การบริหารจัดการหลักสูตรตามเกณฑ์มาตรฐานหลักสูตรที่กำหนดโดย สกอ.</t>
  </si>
  <si>
    <t/>
  </si>
  <si>
    <t>3. คุณสมบัติของอาจารย์ผู้รับผิดชอบหลักสูตร</t>
  </si>
  <si>
    <t xml:space="preserve">4. คุณสมบัติของอาจารย์ผู้สอน
</t>
  </si>
  <si>
    <t>6. คุณสมบัติของอาจารย์ที่ปรึกษาวิทยานิพนธ์ร่วม (ถ้ามี)</t>
  </si>
  <si>
    <t xml:space="preserve">7. คุณสมบัติของอาจารย์ผู้สอบวิทยานิพนธ์  </t>
  </si>
  <si>
    <t>8. การตีพิมพ์เผยแพร่ผลงานของผู้สำเร็จการศึกษา</t>
  </si>
  <si>
    <t>9. ภาระงานอาจารย์ที่ปรึกษาวิทยานิพนธ์และการค้นคว้าอิสระในระดับบัณฑิตศึกษา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</si>
  <si>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</t>
  </si>
  <si>
    <t>11. การปรับปรุงหลักสูตรตามรอบระยะเวลาที่กำหนด</t>
  </si>
  <si>
    <t>12. การดำเนินงานให้เป็นไปตามตัวบ่งชี้ผลการดำเนินงานเพื่อการประกันคุณภาพหลักสูตรและการเรียนการสอนตามกรอบมาตรฐานคุณวุฒิระดับอุดมศึกษาแห่งชาติ</t>
  </si>
  <si>
    <t>ตัวบ่งชี้ที่  2.1  คุณภาพบัณฑิตตามกรอบมาตรฐานคุณวุฒิระดับอุดมศึกษาแห่งชาติ</t>
  </si>
  <si>
    <t>องค์ประกอบที่ 3  นักศึกษา</t>
  </si>
  <si>
    <t>ตัวบ่งชี้ที่  3.1  การรับนักศึกษา</t>
  </si>
  <si>
    <t>เลือก</t>
  </si>
  <si>
    <t>ตัวบ่งชี้ที่  3.2  การส่งเสริมและพัฒนานักศึกษา</t>
  </si>
  <si>
    <t>ตัวบ่งชี้ที่  3.3  ผลที่เกิดกับนักศึกษา</t>
  </si>
  <si>
    <t>องค์ประกอบที่ 4  อาจารย์</t>
  </si>
  <si>
    <t>ตัวบ่งชี้ที่  4.1  การบริหารและพัฒนาอาจารย์</t>
  </si>
  <si>
    <t>ตัวบ่งชี้ที่  4.2  คุณภาพอาจารย์</t>
  </si>
  <si>
    <t>ตัวบ่งชี้ที่  4.3  ผลที่เกิดกับอาจารย์</t>
  </si>
  <si>
    <t>ตัวบ่งชี้ที่  5.1  สาระของรายวิชาในหลักสูตร</t>
  </si>
  <si>
    <t>ตัวบ่งชี้ที่  5.2  การวางระบบผู้สอนและกระบวนการจัดการเรียนการสอน</t>
  </si>
  <si>
    <t>ตัวบ่งชี้ที่  5.3 การประเมินผู้เรียน</t>
  </si>
  <si>
    <t>ตัวบ่งชี้ที่  5.4 ผลการดำเนินงานหลักสูตรตามกรอบมาตรฐานคุณวุฒิระดับอุดมศึกษาแห่งชาติ</t>
  </si>
  <si>
    <t>องค์ประกอบที่ 6  สิ่งสนับสนุนการเรียนรู้</t>
  </si>
  <si>
    <t>ตัวบ่งชี้ที่ 6.1 สิ่งสนับสนุนการเรียนรู้</t>
  </si>
  <si>
    <t>หมายเหตุ</t>
  </si>
  <si>
    <t xml:space="preserve">    - ร้อยละของอาจารย์ประจำหลักสูตรที่มีคุณวุฒิปริญญาเอก</t>
  </si>
  <si>
    <t xml:space="preserve">    - ร้อยละของอาจารย์ประจำหลักสูตรที่ดำรงตำแหน่งทางวิชาการ</t>
  </si>
  <si>
    <t xml:space="preserve">    - ผลงานวิชาการของอาจารย์ประจำหลักสูตร</t>
  </si>
  <si>
    <t xml:space="preserve">    - จำนวนบทความของอาจารย์ประจำหลักสูตรปริญญาเอกที่ได้รับการอ้างอิงในวารสารระดับชาติหรือนานาชาติต่อจำนวนอาจารย์ประจำหลักสูตร (เฉพาะหลักสูตรปริญญาเอก)</t>
  </si>
  <si>
    <t>5.คุณสมบัติของอาจารย์ที่ปรึกษาวิทยานิพนธ์หลักและอาจารย์ที่ปรึกษาการค้นคว้าอิสระ</t>
  </si>
  <si>
    <t xml:space="preserve">คะแนนเฉลี่ยตัวบ่งชี้ องค์ประกอบที่ 2 - 6  </t>
  </si>
  <si>
    <t>ระดับ</t>
  </si>
  <si>
    <t>ปริญญาตรี</t>
  </si>
  <si>
    <t>ปริญญาโท</t>
  </si>
  <si>
    <t>ปริญญาเอก</t>
  </si>
  <si>
    <t>ชื่อหลักสูตร</t>
  </si>
  <si>
    <t>ชื่อสาขาวิชา</t>
  </si>
  <si>
    <t>คณะ</t>
  </si>
  <si>
    <t>เลือกคณะที่หลักสูตรสังกัด</t>
  </si>
  <si>
    <t>คณะวิทยาศาสตร์และเทคโนโลยี</t>
  </si>
  <si>
    <t>คณะเทคโนโลยีการเกษตร</t>
  </si>
  <si>
    <t>คณะเทคโนโลยีอุตสาหกรรม</t>
  </si>
  <si>
    <t>คณะครุศาสตร์</t>
  </si>
  <si>
    <t>คณะวิทยาการจัดการ</t>
  </si>
  <si>
    <t>คณะมนุษยศาสตร์และสังคมศาสตร์</t>
  </si>
  <si>
    <t>วิทยาลัยนวัตกรรมการจัดการ</t>
  </si>
  <si>
    <t>เลือกระดับปริญญา</t>
  </si>
  <si>
    <t xml:space="preserve">ผลการประเมินองค์ประกอบที่ 1 </t>
  </si>
  <si>
    <t>ตัวบ่งชี้ที่ 2.2 ผลงานของนักศึกษาและผู้สำเร็จการศึกษาในระดับปริญญาโทที่ได้รับการตีพิมพ์หรือเผยแพร่</t>
  </si>
  <si>
    <t>วิทยาศาสตร์และเทคโนโลยี</t>
  </si>
  <si>
    <t>มนุษยศาสตร์และสังคมศาสตร์</t>
  </si>
  <si>
    <t>จำนวนตัวบ่งชี้</t>
  </si>
  <si>
    <t>ผลการประเมิน</t>
  </si>
  <si>
    <t>sqm@vru.ac.th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</si>
  <si>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</si>
  <si>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</si>
  <si>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ร้อยละของบัณฑิตปริญญาตรีที่ได้งานทำหรือประกอบอาชีพอิสระภายใน 1 ปี (ปริญญาตรี)</t>
  </si>
  <si>
    <t>เลือกระดับเพื่อ 2.2</t>
  </si>
  <si>
    <t>ไม่ประเมินเกณฑ์นี้</t>
  </si>
  <si>
    <t>ประเมินเกณฑ์นี้</t>
  </si>
  <si>
    <t>5.คุณสมบัติของอาจารย์ที่ปรึกษาวิทยานิพนธ์หลักและอาจารย์ที่ปรึกษาการค้นคว้าอิสระ (ไม่ประเมินเกณฑ์นี้)</t>
  </si>
  <si>
    <t>6. คุณสมบัติของอาจารย์ที่ปรึกษาวิทยานิพนธ์ร่วม (ถ้ามี) (ไม่ประเมินเกณฑ์นี้)</t>
  </si>
  <si>
    <t>7. คุณสมบัติของอาจารย์ผู้สอบวิทยานิพนธ์  (ไม่ประเมินเกณฑ์นี้)</t>
  </si>
  <si>
    <t>9. ภาระงานอาจารย์ที่ปรึกษาวิทยานิพนธ์และการค้นคว้าอิสระในระดับบัณฑิตศึกษา (ไม่ประเมินเกณฑ์นี้)</t>
  </si>
  <si>
    <t>10. อาจารย์ที่ปรึกษาวิทยานิพนธ์และการค้นคว้าอิสระในระดับบัณฑิตศึกษามีผลงานวิจัยอย่างต่อเนื่องและสม่ำเสมอ (ไม่ประเมินเกณฑ์นี้)</t>
  </si>
  <si>
    <t>ตัวบ่งชี้ 1.1</t>
  </si>
  <si>
    <t>3.คุณสมบัติของอาจารย์ผู้รับผิดชอบหลักสูตร(ไม่ประเมินเกณฑ์นี้)</t>
  </si>
  <si>
    <t xml:space="preserve">4.คุณสมบัติของอาจารย์ผู้สอน(ไม่ประเมินเกณฑ์นี้)
</t>
  </si>
  <si>
    <t>ตัวบ่งชี้ 2.2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</si>
  <si>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(ปริญญาเอก)</t>
  </si>
  <si>
    <t>ตัวบ่งชี้ที่ 2.2  ผลงานของนักศึกษาและผู้สำเร็จการศึกษาในระดับปริญญาเอกที่ได้รับการตีพิมพ์หรือเผยแพร่ (ปริญญาโท)</t>
  </si>
  <si>
    <t>ตัวบ่งชี้ที่ 2.2  ร้อยละของบัณฑิตปริญญาตรีที่ได้งานทำหรือประกอบอาชีพอิสระภายใน 1 ปี (ปริญญาตรี)</t>
  </si>
  <si>
    <t>หน่วยนับ</t>
  </si>
  <si>
    <t>ร้อยละ</t>
  </si>
  <si>
    <t>อัตราส่วน</t>
  </si>
  <si>
    <t>เลือกกลุ่มสาขาวิชา</t>
  </si>
  <si>
    <t>8.การตีพิมพ์เผยแพร่ผลงานของผู้สำเร็จการศึกษา</t>
  </si>
  <si>
    <t>8.การตีพิมพ์เผยแพร่ผลงานของผู้สำเร็จการศึกษา (ไม่ประเมินเกณฑ์นี้)</t>
  </si>
  <si>
    <t>คะแนนฉลี่ย องค์ประกอบที่ 5</t>
  </si>
  <si>
    <t>คะแนนฉลี่ย องค์ประกอบที่ 4</t>
  </si>
  <si>
    <t>คะแนนฉลี่ย องค์ประกอบที่ 3</t>
  </si>
  <si>
    <t>คะแนนฉลี่ย องค์ประกอบที่ 2</t>
  </si>
  <si>
    <t>คะแนนเฉลี่ย</t>
  </si>
  <si>
    <t>คะแนนจะไม่ปรากฏหากไม่เลือกกลุ่มสาขาวิชา</t>
  </si>
  <si>
    <t>ตาราง 1 ผลการประเมินรายตัวบ่งชี้ตามองค์ประกอบคุณภาพ ระดับคณะ</t>
  </si>
  <si>
    <t>คะแนนฉลี่ย องค์ประกอบที่ 1</t>
  </si>
  <si>
    <t>องค์ประกอบ ตัวบ่งชี้</t>
  </si>
  <si>
    <t>เลือกคณะ/หน่วยงาน</t>
  </si>
  <si>
    <t>ตัวบ่งชี้ที่  1.1 ผลการบริหารจัดการหลักสูตรโดยรวม</t>
  </si>
  <si>
    <t>องค์ประกอบที่ 1  การผลิตบัณฑิต</t>
  </si>
  <si>
    <t>ตัวบ่งชี้ที่  1.2 อาจารย์ประจำคณะที่มีคุณวุฒิปริญญาเอก</t>
  </si>
  <si>
    <t>ตัวบ่งชี้ที่  1.3 อาจารย์ประจำคณะที่ดำรงตำแหน่งทางวิชาการ</t>
  </si>
  <si>
    <t>ตัวบ่งชี้ที่  1.4 จำนวนนักศึกษาเต็มเวลาเทียบเท่าต่อจำนวนอาจารย์ประจำ</t>
  </si>
  <si>
    <t>ตัวบ่งชี้ที่  1.6 กิจกรรมนักศึกษาระดับปริญญาตรี</t>
  </si>
  <si>
    <t>ตัวบ่งชี้ที่  1.5 การบริการนักศึกษาระดับปริญญาตรี</t>
  </si>
  <si>
    <t>ข้อ</t>
  </si>
  <si>
    <t>ตัวบ่งชี้ที่  2.1 ระบบและกลไกการบริหารและพัฒนางานวิจัยหรืองานสร้างสรรค์</t>
  </si>
  <si>
    <t>ตัวบ่งชี้ที่  2.3 ผลงานวิชาการของอาจารย์ประจำและนักวิจัย</t>
  </si>
  <si>
    <t>ตัวบ่งชี้ที่  2.2 เงินสนับสนุนงานวิจัยและงานสร้างสรรค์</t>
  </si>
  <si>
    <t>ค่าร้อยละของผลรวมถ่วงน้ำหนัก</t>
  </si>
  <si>
    <t>องค์ประกอบที่ 3  การบริการวิชาการ</t>
  </si>
  <si>
    <t>ตัวบ่งชี้ที่  3.1  การบริการวิชาการแก่สังคม</t>
  </si>
  <si>
    <t>องค์ประกอบที่ 4 การทำนุบำรุงศิลปและวัฒนธรรม</t>
  </si>
  <si>
    <t>ตัวบ่งชี้ที่  4.1  ระบบและกลไกการทำนุบำรุงศิลปะและวัฒนธรรม</t>
  </si>
  <si>
    <t>องค์ประกอบที่ 5 การบริหารจัดการ</t>
  </si>
  <si>
    <t>ตัวบ่งชี้ที่  5.1  การบริหารของคณะเพื่อการกำกับติดตามผลลัพธ์ตามพันธกิจ กลุ่มสถาบันและเอกลักษณ์ของคณะ</t>
  </si>
  <si>
    <t>ตัวบ่งชี้ที่  5.2  ระบบกำกับการประกันคุณภาพหลักสูตร</t>
  </si>
  <si>
    <t>คะแนนเฉลี่ยทุกตัวบ่งชี้ องค์ประกอบที่ 1-5</t>
  </si>
  <si>
    <t>บาท/คน</t>
  </si>
  <si>
    <t>องค์ประกอบที่ 1 การผลิตบัณฑิต</t>
  </si>
  <si>
    <t>องค์ประกอบทิ่ 2 การวิจัย</t>
  </si>
  <si>
    <t>บรรลุเป้าหมาย</t>
  </si>
  <si>
    <t>ค่าเป้าหมาย</t>
  </si>
  <si>
    <t>คะแนนประเมิน (เต็ม 5)</t>
  </si>
  <si>
    <t>องค์ประกอบคุณภาพ</t>
  </si>
  <si>
    <t>คะแนนการประเมินเฉลี่ย</t>
  </si>
  <si>
    <t>I</t>
  </si>
  <si>
    <t>P</t>
  </si>
  <si>
    <t>O</t>
  </si>
  <si>
    <t xml:space="preserve">องค์ประกอบที่ 2 การวิจัย  </t>
  </si>
  <si>
    <t>องค์ประกอบที่ 3 การบริการวิชาการ</t>
  </si>
  <si>
    <t xml:space="preserve">องค์ประกอบที่ 4  การทำนุบำรุงศิลปะและวัฒนธรรม </t>
  </si>
  <si>
    <t xml:space="preserve">เฉลี่ยรวมทุกตัวบ่งชี้
ของทุกองค์ประกอบ
</t>
  </si>
  <si>
    <t>ตาราง 2 ตารางวิเคราะห์ผลการประเมินระดับคณะ</t>
  </si>
  <si>
    <t>คณะ/วิทยาลัย :</t>
  </si>
  <si>
    <t>วิทยาศาสตร์และเทคโนโลยี และ วิทยาศาสตร์สุขภาพ</t>
  </si>
  <si>
    <t>วิทยาศาสตร์และเทคโนโลยี และ มนุษยศาสตร์และสังคมศาสตร์</t>
  </si>
  <si>
    <t xml:space="preserve">ข้อมูลการแก้ไข </t>
  </si>
  <si>
    <t>รวมตัวบ่งชี้</t>
  </si>
  <si>
    <t>Nareekan Poomkongthong</t>
  </si>
  <si>
    <t>-</t>
  </si>
  <si>
    <t>สัดส่วนจำนวนนักศึกษาเต็มเวลาต่ออาจารย์ประจำ</t>
  </si>
  <si>
    <t xml:space="preserve">      - แพทย์ศาสตร์   4 : 1</t>
  </si>
  <si>
    <t xml:space="preserve">      - พยาบาลศาสตร์  6 : 1</t>
  </si>
  <si>
    <t>กรุณาคลิกเลือกเกณฑ์มาตรฐานตามกลุ่มสาขา</t>
  </si>
  <si>
    <t>1.วิทยาศาสตร์สุขภาพ 8 : 1</t>
  </si>
  <si>
    <t>2.วิทยาศาสตร์กายภาพ  20 : 1</t>
  </si>
  <si>
    <t>3.วิศวกรรมศาสตร์ 20 : 1</t>
  </si>
  <si>
    <t>4.สถาปัตยกรรมศาสตร์และการผังเมือง 8 : 1</t>
  </si>
  <si>
    <t>5.เกษตร ป่าไม้และประมง 20 : 1</t>
  </si>
  <si>
    <t>6.บริหารธุรกิจ พาณิชยศาสตร์ บัญชี การจัดการ การท่องเที่ยว เศรษฐศาสตร์ 20 : 1</t>
  </si>
  <si>
    <r>
      <rPr>
        <sz val="7"/>
        <color rgb="FF000000"/>
        <rFont val="Times New Roman"/>
        <family val="1"/>
      </rPr>
      <t xml:space="preserve"> 7.</t>
    </r>
    <r>
      <rPr>
        <sz val="14"/>
        <color rgb="FF000000"/>
        <rFont val="TH SarabunPSK"/>
        <family val="2"/>
      </rPr>
      <t>นิติศาสตร์ 50 : 1</t>
    </r>
  </si>
  <si>
    <t>8.ครุศาสตร์/ศึกษาศาสตร์ 30 : 1</t>
  </si>
  <si>
    <t>9.ศิลปกรรมศาสตร์ วิจิตรศิลป์และประยุกต์ศิลป์ 8 : 1</t>
  </si>
  <si>
    <t>10.สังคมศาสตร์/มนุษยศาสตร์ 25 : 1</t>
  </si>
  <si>
    <t>กรอกผลการดำเนินงาน/ข้อมูลพื้นฐานในช่องสีเหลือง</t>
  </si>
  <si>
    <r>
      <t xml:space="preserve">หมายเหตุ : หากหลักสูตรไม่ได้รับการประเมินในตัวบ่งชี้ใด ๆ  </t>
    </r>
    <r>
      <rPr>
        <b/>
        <u/>
        <sz val="28"/>
        <color rgb="FFFF0000"/>
        <rFont val="TH SarabunPSK"/>
        <family val="2"/>
      </rPr>
      <t>ไม่ต้อง</t>
    </r>
    <r>
      <rPr>
        <b/>
        <sz val="28"/>
        <color rgb="FFFF0000"/>
        <rFont val="TH SarabunPSK"/>
        <family val="2"/>
      </rPr>
      <t>กรอกข้อมูลในช่องผลดำเนินงาน (ช่องสีเหลือง)และโปรแกรมจะไม่นำตัวบ่งชี้นั้นๆมาเป็นตัวหารในการคำนวณ</t>
    </r>
  </si>
  <si>
    <r>
      <t xml:space="preserve">2) โปรแกรมคำนวณนี้ต้องใช้งานใน </t>
    </r>
    <r>
      <rPr>
        <b/>
        <u/>
        <sz val="36"/>
        <color rgb="FFC00000"/>
        <rFont val="TH SarabunPSK"/>
        <family val="2"/>
      </rPr>
      <t>MS Excel 2010</t>
    </r>
    <r>
      <rPr>
        <b/>
        <sz val="28"/>
        <color rgb="FF0000FF"/>
        <rFont val="TH SarabunPSK"/>
        <family val="2"/>
      </rPr>
      <t xml:space="preserve"> ขึ้นไป</t>
    </r>
  </si>
  <si>
    <t>3) วิธีการใช้งาน ดังนี้</t>
  </si>
  <si>
    <t>กรอกผลดำเนินงานที่หลักสูตรดำเนินการได้ในแต่ละตัวบ่งชี้โปรแกรมคำนวณจะคำนวณคะแนนให้โดยอัตโนมัติ</t>
  </si>
  <si>
    <t xml:space="preserve">ขั้นตอนที่ 3 ผลวิเคราะห์คุณภาพรายองค์ประกอบสามารถเข้าดูรายละเอียดที่ ตาราง 2 </t>
  </si>
  <si>
    <t>มีข้อสงสัยในการใช้ตารางคำนวณ สามารถติดต่อได้ที่ sqm@vru.ac.th</t>
  </si>
  <si>
    <t>สำนักมาตรฐานฯ โทรภายใน 492</t>
  </si>
  <si>
    <t>พัฒนาโดย nareekan poomkongthong</t>
  </si>
  <si>
    <t>update : 04/07/59</t>
  </si>
  <si>
    <t>วิธีการใช้โปรแกรมคำนวณผลการประเมินคุณภาพการศึกษาภายใน ระดับคณะ ประจำปีการศึกษา 2558</t>
  </si>
  <si>
    <r>
      <t xml:space="preserve">1) โปรแกรมคำนวณนี้ใช้สำหรับคำนวณผลการประเมิน </t>
    </r>
    <r>
      <rPr>
        <b/>
        <u/>
        <sz val="36"/>
        <color rgb="FFC00000"/>
        <rFont val="TH SarabunPSK"/>
        <family val="2"/>
      </rPr>
      <t>ระดับคณะ</t>
    </r>
    <r>
      <rPr>
        <b/>
        <sz val="28"/>
        <color rgb="FF0000FF"/>
        <rFont val="TH SarabunPSK"/>
        <family val="2"/>
      </rPr>
      <t>เท่านั้น !!</t>
    </r>
  </si>
  <si>
    <t>ขั้นตอนที่ 1 กรอกผลการดำเนินงาน/ข้อมูลพื้นฐานในตาราง 1 ของแต่ละตัวบ่งชี้ (ช่องสีเหลือง)</t>
  </si>
  <si>
    <t xml:space="preserve">1.วิทยาศาสตร์สุขภาพ 8 : 1 </t>
  </si>
  <si>
    <t>2. วิทยาศาสตร์กายภาพ 20 : 1</t>
  </si>
  <si>
    <t>- จำนวนนักศึกษาเต็มเวลาเทียบเท่า (FTES) ทั้งหมด</t>
  </si>
  <si>
    <t>- จำนวนอาจารย์ประจำทั้งหมด รวมทั้งที่ปฏิบัติงานจริงและลาศึกษาต่อ</t>
  </si>
  <si>
    <t>- สัดส่วนจำนวนนักศึกษาเต็มเวลาฯตามเกณฑ์มาตรฐานตามกลุ่มสาขา</t>
  </si>
  <si>
    <t>4.สถาปัตยกรรมและการผังเมือง 8 : 1</t>
  </si>
  <si>
    <t>7.นิติศาสตร์ 50 : 1</t>
  </si>
  <si>
    <t>9.ศิลปกรรมศาสตร์ วิจิตรศิลป์ 8 : 1</t>
  </si>
  <si>
    <t>10.สัมคมศาสตร์/มนุษศาสตร์  25 : 1</t>
  </si>
  <si>
    <t>- สัดส่วนจำนวนนักศึกษาเต็มเวลาฯตามเกณฑ์มาตรฐานกลุ่มสาขา</t>
  </si>
  <si>
    <t>5.เกษตรและการประมง 20 : 1</t>
  </si>
  <si>
    <t>6.บริหารธุรกิจ พาณิชยศาสตร์ การบัญชี การท่องเที่ยว 25: 1</t>
  </si>
  <si>
    <t xml:space="preserve">
ร้อยละ</t>
  </si>
  <si>
    <t>- จำนวนเงินสนับสนุนงานวิจัยหรืองานสร้างสรรค์จากภายในสถาบัน</t>
  </si>
  <si>
    <t>1. กลุ่มสาขาวิชาวิทยาศาสตร์และเทคโนโลยี</t>
  </si>
  <si>
    <t>- จำนวนเงินสนับสนุนงานวิจัยหรืองานสร้างสรรค์จากภายนอกสถาบัน</t>
  </si>
  <si>
    <t xml:space="preserve">- จำนวนอาจารย์ประจำที่ปฏิบัติงานจริง (ไม่นับรวมผู้ลาศึกษาต่อ) </t>
  </si>
  <si>
    <t>2.กลุ่มสาขาวิชาวิทยาศาสตร์สุขภาพ</t>
  </si>
  <si>
    <t>3.กลุ่มสาขาวิชามนุษยศาสตร์และสังคมศาสตร์</t>
  </si>
  <si>
    <t>1.กลุ่มสาขาวิชาวิทยาศาสตร์และเทคโนโลยี</t>
  </si>
  <si>
    <t>กรอกจำนวนข้อมูลพื้นฐาน</t>
  </si>
  <si>
    <t xml:space="preserve">คะแนนเฉลี่ยตัวบ่งชี้ที่ 2.3 </t>
  </si>
  <si>
    <t xml:space="preserve">คะแนนเฉลี่ยตัวบ่งชี้ที่ 2.2 </t>
  </si>
  <si>
    <t>คะแนนเฉลี่ยตัวบ่งชี้ที่ 1.4</t>
  </si>
  <si>
    <t>(หากคณะไม่ได้รับการประเมินในตัวบ่งชี้ใด ๆ ไม่ต้องใส่ข้อมูลในช่องผลดำเนินงาน 
(ช่องสีเหลือง) และโปรแกรมจะไม่นำตัวบ่งชี้นั้นๆ มาเป็นตัวหารในการคำนวณ)</t>
  </si>
  <si>
    <t>ปรับแก้สูตรการคำนวณตัวบ่งชี้ที่ 1.4 07-08-2559</t>
  </si>
  <si>
    <t>- ผลรวมถ่วงน้ำหนักของผลงานทางวิชาการ</t>
  </si>
  <si>
    <t>- ผลรวมถ่วงน้ำหนักของงานสร้างสรรค์</t>
  </si>
  <si>
    <t>- จำนวนอาจารย์ประจำที่ปฏิบัติงานจริง (นับรวมผู้ลาศึกษาต่อ)</t>
  </si>
  <si>
    <t>ปรับแก้สูตรคำนวณตัวบ่งชี้ 2.2 2.3 07-08-2559</t>
  </si>
  <si>
    <t>Update 07-02-2017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</si>
</sst>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87" formatCode="\ร\้\อ\ย\ล\ะ\ 0.00"/>
    <numFmt numFmtId="188" formatCode="0\ \ข\้\อ"/>
    <numFmt numFmtId="189" formatCode="#,##0_ ;\-#,##0\ "/>
    <numFmt numFmtId="190" formatCode="[$-1010409]#,##0.00;\-#,##0.00"/>
    <numFmt numFmtId="191" formatCode="#,##0.00_ ;\-#,##0.00\ "/>
  </numFmts>
  <fonts count="63" x14ac:knownFonts="1">
    <font>
      <sz val="16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8"/>
      <color theme="1"/>
      <name val="TH SarabunPSK"/>
      <family val="2"/>
    </font>
    <font>
      <b/>
      <sz val="18"/>
      <color rgb="FF000000"/>
      <name val="TH SarabunPSK"/>
      <family val="2"/>
    </font>
    <font>
      <b/>
      <sz val="11"/>
      <color theme="1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sz val="14"/>
      <name val="TH SarabunPSK"/>
      <family val="2"/>
    </font>
    <font>
      <b/>
      <sz val="16"/>
      <color theme="1"/>
      <name val="TH SarabunPSK"/>
      <family val="2"/>
    </font>
    <font>
      <b/>
      <sz val="16"/>
      <color rgb="FF0000FF"/>
      <name val="TH Mali Grade 6"/>
    </font>
    <font>
      <sz val="16"/>
      <name val="TH SarabunPSK"/>
      <family val="2"/>
    </font>
    <font>
      <b/>
      <sz val="16"/>
      <name val="TH SarabunPSK"/>
      <family val="2"/>
    </font>
    <font>
      <b/>
      <sz val="14"/>
      <color theme="9" tint="-0.499984740745262"/>
      <name val="TH Mali Grade 6"/>
    </font>
    <font>
      <sz val="11"/>
      <name val="Tahoma"/>
      <family val="2"/>
      <charset val="222"/>
      <scheme val="minor"/>
    </font>
    <font>
      <b/>
      <sz val="20"/>
      <color theme="1"/>
      <name val="TH SarabunPSK"/>
      <family val="2"/>
    </font>
    <font>
      <b/>
      <sz val="14"/>
      <color theme="0"/>
      <name val="TH SarabunPSK"/>
      <family val="2"/>
    </font>
    <font>
      <b/>
      <sz val="22"/>
      <color theme="1"/>
      <name val="TH SarabunPSK"/>
      <family val="2"/>
    </font>
    <font>
      <b/>
      <sz val="22"/>
      <color rgb="FF0000FF"/>
      <name val="TH SarabunPSK"/>
      <family val="2"/>
    </font>
    <font>
      <b/>
      <sz val="28"/>
      <color theme="1"/>
      <name val="TH SarabunPSK"/>
      <family val="2"/>
    </font>
    <font>
      <sz val="14"/>
      <color theme="1"/>
      <name val="Tahoma"/>
      <family val="2"/>
      <charset val="222"/>
      <scheme val="minor"/>
    </font>
    <font>
      <sz val="12"/>
      <color theme="1"/>
      <name val="TH SarabunPSK"/>
      <family val="2"/>
    </font>
    <font>
      <sz val="10"/>
      <name val="Arial"/>
      <family val="2"/>
    </font>
    <font>
      <sz val="14"/>
      <name val="Browallia New"/>
      <family val="2"/>
    </font>
    <font>
      <sz val="16"/>
      <color theme="1"/>
      <name val="Tahoma"/>
      <family val="2"/>
      <charset val="222"/>
      <scheme val="minor"/>
    </font>
    <font>
      <b/>
      <sz val="14"/>
      <name val="Cordia New"/>
      <family val="2"/>
    </font>
    <font>
      <sz val="15"/>
      <color theme="1"/>
      <name val="TH SarabunPSK"/>
      <family val="2"/>
    </font>
    <font>
      <sz val="15"/>
      <name val="Cordia New"/>
      <family val="2"/>
    </font>
    <font>
      <b/>
      <sz val="14"/>
      <name val="TH SarabunPSK"/>
      <family val="2"/>
    </font>
    <font>
      <sz val="10"/>
      <name val="TH SarabunPSK"/>
      <family val="2"/>
    </font>
    <font>
      <sz val="16"/>
      <name val="Angsana New"/>
      <family val="1"/>
    </font>
    <font>
      <sz val="20"/>
      <name val="Angsana New"/>
      <family val="1"/>
    </font>
    <font>
      <sz val="14"/>
      <name val="Angsana New"/>
      <family val="1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22"/>
      <name val="TH SarabunPSK"/>
      <family val="2"/>
    </font>
    <font>
      <b/>
      <sz val="20"/>
      <color theme="0"/>
      <name val="TH SarabunPSK"/>
      <family val="2"/>
    </font>
    <font>
      <b/>
      <sz val="28"/>
      <color rgb="FF0000FF"/>
      <name val="TH SarabunPSK"/>
      <family val="2"/>
    </font>
    <font>
      <sz val="14"/>
      <color theme="9" tint="-0.499984740745262"/>
      <name val="TH Mali Grade 6"/>
    </font>
    <font>
      <b/>
      <sz val="14"/>
      <color rgb="FF000000"/>
      <name val="TH SarabunPSK"/>
      <family val="2"/>
    </font>
    <font>
      <sz val="14"/>
      <color rgb="FF000000"/>
      <name val="TH SarabunPSK"/>
      <family val="2"/>
    </font>
    <font>
      <sz val="7"/>
      <color rgb="FF000000"/>
      <name val="Times New Roman"/>
      <family val="1"/>
    </font>
    <font>
      <b/>
      <sz val="40"/>
      <color rgb="FF0000FF"/>
      <name val="TH SarabunPSK"/>
      <family val="2"/>
    </font>
    <font>
      <b/>
      <sz val="28"/>
      <color rgb="FFFF0000"/>
      <name val="TH SarabunPSK"/>
      <family val="2"/>
    </font>
    <font>
      <b/>
      <u/>
      <sz val="28"/>
      <color rgb="FFFF0000"/>
      <name val="TH SarabunPSK"/>
      <family val="2"/>
    </font>
    <font>
      <b/>
      <sz val="23"/>
      <color theme="8" tint="-0.499984740745262"/>
      <name val="TH SarabunPSK"/>
      <family val="2"/>
    </font>
    <font>
      <b/>
      <sz val="48"/>
      <color theme="1"/>
      <name val="TH SarabunPSK"/>
      <family val="2"/>
    </font>
    <font>
      <b/>
      <u/>
      <sz val="36"/>
      <color rgb="FFC00000"/>
      <name val="TH SarabunPSK"/>
      <family val="2"/>
    </font>
    <font>
      <b/>
      <sz val="36"/>
      <name val="TH SarabunPSK"/>
      <family val="2"/>
    </font>
    <font>
      <b/>
      <sz val="28"/>
      <color rgb="FF000000"/>
      <name val="TH SarabunPSK"/>
      <family val="2"/>
    </font>
    <font>
      <b/>
      <sz val="22"/>
      <color theme="5" tint="-0.249977111117893"/>
      <name val="TH SarabunPSK"/>
      <family val="2"/>
    </font>
    <font>
      <b/>
      <sz val="10"/>
      <color rgb="FF0000FF"/>
      <name val="TH SarabunPSK"/>
      <family val="2"/>
    </font>
    <font>
      <sz val="10"/>
      <color theme="1"/>
      <name val="Tahoma"/>
      <family val="2"/>
      <charset val="222"/>
      <scheme val="minor"/>
    </font>
    <font>
      <sz val="9"/>
      <color indexed="81"/>
      <name val="Tahoma"/>
      <family val="2"/>
    </font>
    <font>
      <b/>
      <sz val="16"/>
      <color indexed="81"/>
      <name val="TH Krub"/>
    </font>
    <font>
      <b/>
      <sz val="16"/>
      <color rgb="FF0000FF"/>
      <name val="TH SarabunPSK"/>
      <family val="2"/>
    </font>
    <font>
      <sz val="16"/>
      <name val="Browallia New"/>
      <family val="2"/>
    </font>
    <font>
      <b/>
      <sz val="15"/>
      <name val="TH SarabunPSK"/>
      <family val="2"/>
    </font>
    <font>
      <sz val="15"/>
      <name val="TH SarabunPSK"/>
      <family val="2"/>
    </font>
    <font>
      <b/>
      <sz val="26"/>
      <color theme="1"/>
      <name val="TH SarabunPSK"/>
      <family val="2"/>
    </font>
    <font>
      <b/>
      <sz val="24"/>
      <name val="TH SarabunPSK"/>
      <family val="2"/>
    </font>
  </fonts>
  <fills count="21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mediumGray">
        <bgColor theme="0" tint="-0.14999847407452621"/>
      </patternFill>
    </fill>
    <fill>
      <patternFill patternType="mediumGray">
        <bgColor rgb="FFDDDDDD"/>
      </patternFill>
    </fill>
    <fill>
      <patternFill patternType="mediumGray">
        <bgColor theme="0"/>
      </patternFill>
    </fill>
    <fill>
      <patternFill patternType="mediumGray">
        <bgColor theme="2"/>
      </patternFill>
    </fill>
    <fill>
      <patternFill patternType="solid">
        <fgColor rgb="FF00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3330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11">
    <xf numFmtId="0" fontId="0" fillId="0" borderId="0"/>
    <xf numFmtId="0" fontId="2" fillId="0" borderId="0"/>
    <xf numFmtId="0" fontId="24" fillId="0" borderId="0">
      <alignment wrapText="1"/>
    </xf>
    <xf numFmtId="0" fontId="2" fillId="0" borderId="0"/>
    <xf numFmtId="0" fontId="2" fillId="0" borderId="0"/>
    <xf numFmtId="43" fontId="2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>
      <alignment wrapText="1"/>
    </xf>
    <xf numFmtId="0" fontId="24" fillId="0" borderId="0">
      <alignment wrapText="1"/>
    </xf>
  </cellStyleXfs>
  <cellXfs count="389">
    <xf numFmtId="0" fontId="0" fillId="0" borderId="0" xfId="0"/>
    <xf numFmtId="4" fontId="0" fillId="0" borderId="0" xfId="0" applyNumberFormat="1"/>
    <xf numFmtId="0" fontId="5" fillId="0" borderId="0" xfId="0" applyFont="1"/>
    <xf numFmtId="0" fontId="4" fillId="0" borderId="17" xfId="0" applyFont="1" applyBorder="1" applyAlignment="1" applyProtection="1">
      <alignment horizontal="left" vertical="top"/>
      <protection hidden="1"/>
    </xf>
    <xf numFmtId="4" fontId="4" fillId="0" borderId="1" xfId="0" applyNumberFormat="1" applyFont="1" applyBorder="1" applyAlignment="1" applyProtection="1">
      <alignment horizontal="center" vertical="top" wrapText="1"/>
      <protection hidden="1"/>
    </xf>
    <xf numFmtId="2" fontId="4" fillId="0" borderId="1" xfId="0" applyNumberFormat="1" applyFont="1" applyBorder="1" applyAlignment="1" applyProtection="1">
      <alignment horizontal="center" vertical="top" wrapText="1"/>
      <protection hidden="1"/>
    </xf>
    <xf numFmtId="0" fontId="4" fillId="0" borderId="19" xfId="0" applyFont="1" applyBorder="1" applyAlignment="1" applyProtection="1">
      <alignment horizontal="left" vertical="top"/>
      <protection hidden="1"/>
    </xf>
    <xf numFmtId="0" fontId="4" fillId="0" borderId="19" xfId="0" applyFont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locked="0"/>
    </xf>
    <xf numFmtId="0" fontId="4" fillId="0" borderId="19" xfId="0" applyFont="1" applyBorder="1" applyAlignment="1" applyProtection="1">
      <alignment horizontal="left" vertical="top" wrapText="1"/>
      <protection hidden="1"/>
    </xf>
    <xf numFmtId="0" fontId="4" fillId="0" borderId="24" xfId="0" applyFont="1" applyBorder="1" applyAlignment="1" applyProtection="1">
      <alignment horizontal="left" vertical="top"/>
      <protection hidden="1"/>
    </xf>
    <xf numFmtId="2" fontId="4" fillId="3" borderId="28" xfId="0" applyNumberFormat="1" applyFont="1" applyFill="1" applyBorder="1" applyAlignment="1" applyProtection="1">
      <alignment horizontal="center" vertical="top" wrapText="1"/>
      <protection locked="0"/>
    </xf>
    <xf numFmtId="2" fontId="4" fillId="0" borderId="28" xfId="0" applyNumberFormat="1" applyFont="1" applyBorder="1" applyAlignment="1" applyProtection="1">
      <alignment horizontal="center" vertical="top" wrapText="1"/>
      <protection hidden="1"/>
    </xf>
    <xf numFmtId="2" fontId="3" fillId="3" borderId="30" xfId="0" applyNumberFormat="1" applyFont="1" applyFill="1" applyBorder="1" applyAlignment="1" applyProtection="1">
      <alignment horizontal="center" vertical="center"/>
      <protection hidden="1"/>
    </xf>
    <xf numFmtId="2" fontId="3" fillId="3" borderId="25" xfId="0" applyNumberFormat="1" applyFont="1" applyFill="1" applyBorder="1" applyAlignment="1" applyProtection="1">
      <alignment horizontal="center" vertical="center"/>
      <protection hidden="1"/>
    </xf>
    <xf numFmtId="0" fontId="4" fillId="0" borderId="18" xfId="0" applyFont="1" applyBorder="1" applyAlignment="1" applyProtection="1">
      <alignment horizontal="left" vertical="top" wrapText="1"/>
      <protection hidden="1"/>
    </xf>
    <xf numFmtId="0" fontId="4" fillId="0" borderId="18" xfId="0" applyFont="1" applyBorder="1" applyAlignment="1" applyProtection="1">
      <alignment horizontal="left" vertical="top" wrapText="1"/>
      <protection locked="0"/>
    </xf>
    <xf numFmtId="0" fontId="4" fillId="0" borderId="29" xfId="0" applyFont="1" applyBorder="1" applyAlignment="1" applyProtection="1">
      <alignment horizontal="left" vertical="top" wrapText="1"/>
      <protection locked="0"/>
    </xf>
    <xf numFmtId="0" fontId="4" fillId="6" borderId="23" xfId="0" applyFont="1" applyFill="1" applyBorder="1" applyAlignment="1" applyProtection="1">
      <alignment horizontal="left" vertical="top" wrapText="1"/>
      <protection hidden="1"/>
    </xf>
    <xf numFmtId="0" fontId="4" fillId="6" borderId="20" xfId="0" applyFont="1" applyFill="1" applyBorder="1" applyAlignment="1" applyProtection="1">
      <alignment horizontal="left" vertical="top" wrapText="1"/>
      <protection hidden="1"/>
    </xf>
    <xf numFmtId="0" fontId="4" fillId="6" borderId="26" xfId="0" applyFont="1" applyFill="1" applyBorder="1" applyAlignment="1" applyProtection="1">
      <alignment horizontal="left" vertical="top" wrapText="1"/>
      <protection hidden="1"/>
    </xf>
    <xf numFmtId="0" fontId="4" fillId="6" borderId="27" xfId="0" applyFont="1" applyFill="1" applyBorder="1" applyAlignment="1" applyProtection="1">
      <alignment horizontal="left" vertical="top" wrapText="1"/>
      <protection hidden="1"/>
    </xf>
    <xf numFmtId="0" fontId="8" fillId="0" borderId="0" xfId="0" applyFont="1"/>
    <xf numFmtId="0" fontId="9" fillId="0" borderId="0" xfId="0" applyFont="1" applyAlignment="1"/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5" fillId="5" borderId="0" xfId="0" applyFont="1" applyFill="1" applyAlignment="1">
      <alignment vertical="top"/>
    </xf>
    <xf numFmtId="0" fontId="5" fillId="5" borderId="0" xfId="0" applyFont="1" applyFill="1" applyAlignment="1">
      <alignment vertical="center"/>
    </xf>
    <xf numFmtId="0" fontId="5" fillId="5" borderId="0" xfId="0" applyFont="1" applyFill="1" applyAlignment="1"/>
    <xf numFmtId="0" fontId="5" fillId="5" borderId="0" xfId="0" applyFont="1" applyFill="1" applyBorder="1" applyAlignment="1"/>
    <xf numFmtId="0" fontId="4" fillId="8" borderId="35" xfId="0" applyFont="1" applyFill="1" applyBorder="1" applyAlignment="1" applyProtection="1">
      <alignment horizontal="center" vertical="top" wrapText="1"/>
    </xf>
    <xf numFmtId="0" fontId="4" fillId="8" borderId="36" xfId="0" applyFont="1" applyFill="1" applyBorder="1" applyAlignment="1" applyProtection="1">
      <alignment horizontal="center" vertical="top" wrapText="1"/>
    </xf>
    <xf numFmtId="0" fontId="4" fillId="8" borderId="37" xfId="0" applyFont="1" applyFill="1" applyBorder="1" applyAlignment="1" applyProtection="1">
      <alignment horizontal="center" vertical="top" wrapText="1"/>
    </xf>
    <xf numFmtId="0" fontId="4" fillId="8" borderId="38" xfId="0" applyFont="1" applyFill="1" applyBorder="1" applyAlignment="1" applyProtection="1">
      <alignment horizontal="center" vertical="top" wrapText="1"/>
    </xf>
    <xf numFmtId="0" fontId="4" fillId="8" borderId="39" xfId="0" applyFont="1" applyFill="1" applyBorder="1" applyAlignment="1" applyProtection="1">
      <alignment horizontal="center" vertical="top" wrapText="1"/>
    </xf>
    <xf numFmtId="0" fontId="4" fillId="8" borderId="30" xfId="0" applyFont="1" applyFill="1" applyBorder="1" applyAlignment="1" applyProtection="1">
      <alignment horizontal="center" vertical="top" wrapText="1"/>
    </xf>
    <xf numFmtId="0" fontId="4" fillId="0" borderId="20" xfId="0" applyFont="1" applyBorder="1" applyAlignment="1" applyProtection="1">
      <alignment horizontal="center" vertical="top" wrapText="1"/>
      <protection hidden="1"/>
    </xf>
    <xf numFmtId="0" fontId="4" fillId="3" borderId="21" xfId="0" applyFont="1" applyFill="1" applyBorder="1" applyAlignment="1" applyProtection="1">
      <alignment horizontal="left" vertical="top" wrapText="1"/>
      <protection hidden="1"/>
    </xf>
    <xf numFmtId="2" fontId="4" fillId="9" borderId="42" xfId="0" applyNumberFormat="1" applyFont="1" applyFill="1" applyBorder="1" applyAlignment="1" applyProtection="1">
      <alignment horizontal="center" vertical="top" wrapText="1"/>
      <protection hidden="1"/>
    </xf>
    <xf numFmtId="2" fontId="4" fillId="9" borderId="43" xfId="0" applyNumberFormat="1" applyFont="1" applyFill="1" applyBorder="1" applyAlignment="1" applyProtection="1">
      <alignment horizontal="center" vertical="top" wrapText="1"/>
      <protection hidden="1"/>
    </xf>
    <xf numFmtId="2" fontId="4" fillId="9" borderId="44" xfId="0" applyNumberFormat="1" applyFont="1" applyFill="1" applyBorder="1" applyAlignment="1" applyProtection="1">
      <alignment horizontal="center" vertical="top" wrapText="1"/>
      <protection hidden="1"/>
    </xf>
    <xf numFmtId="0" fontId="3" fillId="10" borderId="19" xfId="0" applyFont="1" applyFill="1" applyBorder="1" applyAlignment="1" applyProtection="1">
      <alignment vertical="top"/>
      <protection hidden="1"/>
    </xf>
    <xf numFmtId="0" fontId="3" fillId="10" borderId="34" xfId="0" applyFont="1" applyFill="1" applyBorder="1" applyAlignment="1" applyProtection="1">
      <alignment vertical="top"/>
      <protection hidden="1"/>
    </xf>
    <xf numFmtId="0" fontId="3" fillId="10" borderId="20" xfId="0" applyFont="1" applyFill="1" applyBorder="1" applyAlignment="1" applyProtection="1">
      <alignment vertical="top"/>
      <protection hidden="1"/>
    </xf>
    <xf numFmtId="0" fontId="3" fillId="10" borderId="21" xfId="0" applyFont="1" applyFill="1" applyBorder="1" applyAlignment="1" applyProtection="1">
      <alignment vertical="top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hidden="1"/>
    </xf>
    <xf numFmtId="0" fontId="5" fillId="4" borderId="19" xfId="0" applyFont="1" applyFill="1" applyBorder="1" applyAlignment="1" applyProtection="1">
      <alignment horizontal="right" vertical="top"/>
      <protection hidden="1"/>
    </xf>
    <xf numFmtId="0" fontId="9" fillId="7" borderId="23" xfId="0" applyFont="1" applyFill="1" applyBorder="1" applyAlignment="1" applyProtection="1">
      <alignment horizontal="center" vertical="top" wrapText="1"/>
    </xf>
    <xf numFmtId="0" fontId="9" fillId="7" borderId="22" xfId="0" applyFont="1" applyFill="1" applyBorder="1" applyAlignment="1" applyProtection="1">
      <alignment horizontal="center" vertical="top" wrapText="1"/>
    </xf>
    <xf numFmtId="0" fontId="5" fillId="0" borderId="18" xfId="0" applyFont="1" applyBorder="1" applyAlignment="1" applyProtection="1">
      <alignment horizontal="left" vertical="top" wrapText="1"/>
      <protection hidden="1"/>
    </xf>
    <xf numFmtId="3" fontId="4" fillId="0" borderId="1" xfId="0" applyNumberFormat="1" applyFont="1" applyBorder="1" applyAlignment="1" applyProtection="1">
      <alignment horizontal="center" vertical="top" wrapText="1"/>
      <protection hidden="1"/>
    </xf>
    <xf numFmtId="0" fontId="10" fillId="0" borderId="18" xfId="0" applyFont="1" applyBorder="1" applyAlignment="1" applyProtection="1">
      <alignment horizontal="left" vertical="top" wrapText="1"/>
      <protection hidden="1"/>
    </xf>
    <xf numFmtId="0" fontId="0" fillId="0" borderId="0" xfId="0" applyProtection="1">
      <protection locked="0"/>
    </xf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8" fillId="3" borderId="0" xfId="0" applyFont="1" applyFill="1" applyProtection="1">
      <protection locked="0"/>
    </xf>
    <xf numFmtId="2" fontId="16" fillId="0" borderId="0" xfId="0" applyNumberFormat="1" applyFont="1" applyAlignment="1" applyProtection="1">
      <alignment horizontal="center" vertical="center"/>
      <protection hidden="1"/>
    </xf>
    <xf numFmtId="2" fontId="16" fillId="0" borderId="0" xfId="0" applyNumberFormat="1" applyFont="1" applyProtection="1">
      <protection hidden="1"/>
    </xf>
    <xf numFmtId="0" fontId="8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0" fontId="4" fillId="0" borderId="0" xfId="0" applyFont="1" applyBorder="1" applyAlignment="1" applyProtection="1">
      <alignment vertical="top"/>
      <protection hidden="1"/>
    </xf>
    <xf numFmtId="0" fontId="8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vertical="top"/>
      <protection hidden="1"/>
    </xf>
    <xf numFmtId="0" fontId="13" fillId="0" borderId="0" xfId="0" applyFont="1" applyBorder="1" applyProtection="1">
      <protection hidden="1"/>
    </xf>
    <xf numFmtId="0" fontId="13" fillId="0" borderId="0" xfId="0" applyFont="1" applyProtection="1">
      <protection hidden="1"/>
    </xf>
    <xf numFmtId="0" fontId="4" fillId="3" borderId="34" xfId="0" applyFont="1" applyFill="1" applyBorder="1" applyAlignment="1" applyProtection="1">
      <alignment horizontal="center" vertical="center" wrapText="1"/>
      <protection hidden="1"/>
    </xf>
    <xf numFmtId="0" fontId="4" fillId="3" borderId="20" xfId="0" applyFont="1" applyFill="1" applyBorder="1" applyAlignment="1" applyProtection="1">
      <alignment horizontal="center" vertical="center" wrapText="1"/>
      <protection hidden="1"/>
    </xf>
    <xf numFmtId="2" fontId="18" fillId="3" borderId="36" xfId="0" applyNumberFormat="1" applyFont="1" applyFill="1" applyBorder="1" applyAlignment="1" applyProtection="1">
      <alignment horizontal="center" vertic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3" fontId="4" fillId="0" borderId="39" xfId="0" applyNumberFormat="1" applyFont="1" applyBorder="1" applyAlignment="1" applyProtection="1">
      <alignment horizontal="center" vertical="top" wrapText="1"/>
      <protection hidden="1"/>
    </xf>
    <xf numFmtId="0" fontId="10" fillId="0" borderId="44" xfId="0" applyFont="1" applyBorder="1" applyAlignment="1" applyProtection="1">
      <alignment horizontal="left" vertical="top" wrapText="1"/>
      <protection locked="0" hidden="1"/>
    </xf>
    <xf numFmtId="2" fontId="18" fillId="3" borderId="30" xfId="0" applyNumberFormat="1" applyFont="1" applyFill="1" applyBorder="1" applyAlignment="1" applyProtection="1">
      <alignment horizontal="center" vertical="center"/>
      <protection hidden="1"/>
    </xf>
    <xf numFmtId="0" fontId="28" fillId="3" borderId="0" xfId="0" applyFont="1" applyFill="1" applyProtection="1">
      <protection locked="0"/>
    </xf>
    <xf numFmtId="3" fontId="4" fillId="0" borderId="44" xfId="0" applyNumberFormat="1" applyFont="1" applyBorder="1" applyAlignment="1" applyProtection="1">
      <alignment horizontal="center" vertical="top" wrapText="1"/>
      <protection hidden="1"/>
    </xf>
    <xf numFmtId="2" fontId="4" fillId="3" borderId="44" xfId="0" applyNumberFormat="1" applyFont="1" applyFill="1" applyBorder="1" applyAlignment="1" applyProtection="1">
      <alignment horizontal="center" vertical="top" wrapText="1"/>
      <protection locked="0" hidden="1"/>
    </xf>
    <xf numFmtId="2" fontId="25" fillId="0" borderId="23" xfId="3" applyNumberFormat="1" applyFont="1" applyFill="1" applyBorder="1" applyAlignment="1" applyProtection="1">
      <alignment horizontal="center" vertical="top" wrapText="1"/>
      <protection locked="0"/>
    </xf>
    <xf numFmtId="188" fontId="25" fillId="0" borderId="23" xfId="3" applyNumberFormat="1" applyFont="1" applyFill="1" applyBorder="1" applyAlignment="1" applyProtection="1">
      <alignment horizontal="center" vertical="top" wrapText="1"/>
      <protection locked="0"/>
    </xf>
    <xf numFmtId="2" fontId="4" fillId="3" borderId="44" xfId="0" applyNumberFormat="1" applyFont="1" applyFill="1" applyBorder="1" applyAlignment="1" applyProtection="1">
      <alignment horizontal="center" vertical="center" wrapText="1"/>
      <protection locked="0" hidden="1"/>
    </xf>
    <xf numFmtId="0" fontId="3" fillId="14" borderId="1" xfId="0" applyFont="1" applyFill="1" applyBorder="1" applyAlignment="1" applyProtection="1">
      <alignment horizontal="center" vertical="center" wrapText="1"/>
      <protection hidden="1"/>
    </xf>
    <xf numFmtId="2" fontId="4" fillId="3" borderId="34" xfId="0" applyNumberFormat="1" applyFont="1" applyFill="1" applyBorder="1" applyAlignment="1" applyProtection="1">
      <alignment horizontal="center" vertical="top" wrapText="1"/>
      <protection locked="0" hidden="1"/>
    </xf>
    <xf numFmtId="4" fontId="4" fillId="0" borderId="44" xfId="0" applyNumberFormat="1" applyFont="1" applyBorder="1" applyAlignment="1" applyProtection="1">
      <alignment horizontal="center" vertical="top" wrapText="1"/>
      <protection hidden="1"/>
    </xf>
    <xf numFmtId="0" fontId="8" fillId="0" borderId="0" xfId="0" applyFont="1" applyProtection="1">
      <protection locked="0"/>
    </xf>
    <xf numFmtId="0" fontId="11" fillId="3" borderId="30" xfId="0" applyFont="1" applyFill="1" applyBorder="1" applyAlignment="1" applyProtection="1">
      <alignment horizontal="center" vertical="center" wrapText="1"/>
      <protection hidden="1"/>
    </xf>
    <xf numFmtId="0" fontId="0" fillId="3" borderId="0" xfId="0" applyFont="1" applyFill="1" applyProtection="1">
      <protection locked="0"/>
    </xf>
    <xf numFmtId="0" fontId="0" fillId="0" borderId="0" xfId="0" applyFont="1" applyProtection="1">
      <protection locked="0"/>
    </xf>
    <xf numFmtId="0" fontId="11" fillId="11" borderId="20" xfId="0" applyFont="1" applyFill="1" applyBorder="1" applyAlignment="1" applyProtection="1">
      <alignment vertical="top"/>
      <protection hidden="1"/>
    </xf>
    <xf numFmtId="0" fontId="11" fillId="11" borderId="22" xfId="0" applyFont="1" applyFill="1" applyBorder="1" applyAlignment="1" applyProtection="1">
      <alignment vertical="top"/>
      <protection hidden="1"/>
    </xf>
    <xf numFmtId="2" fontId="8" fillId="0" borderId="1" xfId="0" applyNumberFormat="1" applyFont="1" applyBorder="1" applyAlignment="1" applyProtection="1">
      <alignment horizontal="center" vertical="center"/>
      <protection hidden="1"/>
    </xf>
    <xf numFmtId="0" fontId="8" fillId="0" borderId="1" xfId="0" applyFont="1" applyBorder="1" applyProtection="1">
      <protection hidden="1"/>
    </xf>
    <xf numFmtId="0" fontId="11" fillId="11" borderId="20" xfId="0" applyFont="1" applyFill="1" applyBorder="1" applyAlignment="1" applyProtection="1">
      <alignment horizontal="center" vertical="center"/>
      <protection hidden="1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33" fillId="3" borderId="0" xfId="9" applyFont="1" applyFill="1" applyProtection="1">
      <alignment wrapText="1"/>
      <protection hidden="1"/>
    </xf>
    <xf numFmtId="0" fontId="32" fillId="3" borderId="0" xfId="9" applyFont="1" applyFill="1" applyProtection="1">
      <alignment wrapText="1"/>
      <protection hidden="1"/>
    </xf>
    <xf numFmtId="2" fontId="32" fillId="3" borderId="0" xfId="9" applyNumberFormat="1" applyFont="1" applyFill="1" applyProtection="1">
      <alignment wrapText="1"/>
      <protection hidden="1"/>
    </xf>
    <xf numFmtId="0" fontId="8" fillId="3" borderId="1" xfId="0" applyFont="1" applyFill="1" applyBorder="1" applyAlignment="1" applyProtection="1">
      <alignment horizontal="left" vertical="center" wrapText="1"/>
      <protection hidden="1"/>
    </xf>
    <xf numFmtId="0" fontId="13" fillId="3" borderId="1" xfId="0" applyFont="1" applyFill="1" applyBorder="1" applyAlignment="1" applyProtection="1">
      <alignment horizontal="left" vertical="center" wrapText="1"/>
      <protection hidden="1"/>
    </xf>
    <xf numFmtId="4" fontId="4" fillId="4" borderId="1" xfId="0" applyNumberFormat="1" applyFont="1" applyFill="1" applyBorder="1" applyAlignment="1" applyProtection="1">
      <alignment horizontal="center" vertical="top" wrapText="1"/>
      <protection locked="0"/>
    </xf>
    <xf numFmtId="4" fontId="4" fillId="4" borderId="44" xfId="0" applyNumberFormat="1" applyFont="1" applyFill="1" applyBorder="1" applyAlignment="1" applyProtection="1">
      <alignment horizontal="center" vertical="top" wrapText="1"/>
      <protection locked="0"/>
    </xf>
    <xf numFmtId="4" fontId="4" fillId="3" borderId="44" xfId="0" applyNumberFormat="1" applyFont="1" applyFill="1" applyBorder="1" applyAlignment="1" applyProtection="1">
      <alignment horizontal="center" vertical="top" wrapText="1"/>
      <protection hidden="1"/>
    </xf>
    <xf numFmtId="2" fontId="0" fillId="0" borderId="0" xfId="0" applyNumberFormat="1"/>
    <xf numFmtId="0" fontId="35" fillId="3" borderId="61" xfId="9" applyFont="1" applyFill="1" applyBorder="1" applyAlignment="1" applyProtection="1">
      <alignment vertical="top" wrapText="1"/>
      <protection hidden="1"/>
    </xf>
    <xf numFmtId="189" fontId="36" fillId="3" borderId="61" xfId="9" applyNumberFormat="1" applyFont="1" applyFill="1" applyBorder="1" applyAlignment="1" applyProtection="1">
      <alignment horizontal="center" vertical="top" wrapText="1"/>
      <protection hidden="1"/>
    </xf>
    <xf numFmtId="190" fontId="36" fillId="3" borderId="61" xfId="9" applyNumberFormat="1" applyFont="1" applyFill="1" applyBorder="1" applyAlignment="1" applyProtection="1">
      <alignment horizontal="center" vertical="top" wrapText="1"/>
      <protection hidden="1"/>
    </xf>
    <xf numFmtId="0" fontId="14" fillId="3" borderId="61" xfId="9" applyFont="1" applyFill="1" applyBorder="1" applyAlignment="1" applyProtection="1">
      <alignment vertical="top" wrapText="1"/>
      <protection hidden="1"/>
    </xf>
    <xf numFmtId="189" fontId="13" fillId="3" borderId="61" xfId="9" applyNumberFormat="1" applyFont="1" applyFill="1" applyBorder="1" applyAlignment="1" applyProtection="1">
      <alignment horizontal="center" vertical="top" wrapText="1"/>
      <protection hidden="1"/>
    </xf>
    <xf numFmtId="190" fontId="13" fillId="3" borderId="61" xfId="9" applyNumberFormat="1" applyFont="1" applyFill="1" applyBorder="1" applyAlignment="1" applyProtection="1">
      <alignment horizontal="center" vertical="top" wrapText="1"/>
      <protection hidden="1"/>
    </xf>
    <xf numFmtId="190" fontId="14" fillId="15" borderId="56" xfId="9" applyNumberFormat="1" applyFont="1" applyFill="1" applyBorder="1" applyAlignment="1" applyProtection="1">
      <alignment horizontal="center" vertical="top" wrapText="1"/>
      <protection hidden="1"/>
    </xf>
    <xf numFmtId="190" fontId="14" fillId="15" borderId="65" xfId="9" applyNumberFormat="1" applyFont="1" applyFill="1" applyBorder="1" applyAlignment="1" applyProtection="1">
      <alignment horizontal="center" vertical="top" wrapText="1"/>
      <protection hidden="1"/>
    </xf>
    <xf numFmtId="0" fontId="10" fillId="5" borderId="1" xfId="9" applyFont="1" applyFill="1" applyBorder="1" applyAlignment="1" applyProtection="1">
      <alignment horizontal="center" vertical="top" wrapText="1"/>
      <protection hidden="1"/>
    </xf>
    <xf numFmtId="0" fontId="36" fillId="3" borderId="61" xfId="9" applyFont="1" applyFill="1" applyBorder="1" applyAlignment="1" applyProtection="1">
      <alignment vertical="top" wrapText="1"/>
      <protection hidden="1"/>
    </xf>
    <xf numFmtId="0" fontId="13" fillId="3" borderId="61" xfId="9" applyFont="1" applyFill="1" applyBorder="1" applyAlignment="1" applyProtection="1">
      <alignment vertical="top" wrapText="1"/>
      <protection hidden="1"/>
    </xf>
    <xf numFmtId="0" fontId="14" fillId="15" borderId="1" xfId="9" applyFont="1" applyFill="1" applyBorder="1" applyAlignment="1" applyProtection="1">
      <alignment vertical="top" wrapText="1"/>
      <protection hidden="1"/>
    </xf>
    <xf numFmtId="0" fontId="11" fillId="3" borderId="0" xfId="0" applyFont="1" applyFill="1" applyProtection="1">
      <protection hidden="1"/>
    </xf>
    <xf numFmtId="0" fontId="14" fillId="3" borderId="61" xfId="9" applyFont="1" applyFill="1" applyBorder="1" applyAlignment="1" applyProtection="1">
      <alignment horizontal="right" vertical="top" wrapText="1"/>
      <protection hidden="1"/>
    </xf>
    <xf numFmtId="0" fontId="40" fillId="3" borderId="0" xfId="0" applyFont="1" applyFill="1" applyAlignment="1" applyProtection="1">
      <alignment horizontal="right" vertical="top"/>
      <protection hidden="1"/>
    </xf>
    <xf numFmtId="0" fontId="31" fillId="16" borderId="0" xfId="2" applyFont="1" applyFill="1" applyProtection="1">
      <alignment wrapText="1"/>
      <protection hidden="1"/>
    </xf>
    <xf numFmtId="0" fontId="31" fillId="16" borderId="67" xfId="2" applyFont="1" applyFill="1" applyBorder="1" applyProtection="1">
      <alignment wrapText="1"/>
      <protection hidden="1"/>
    </xf>
    <xf numFmtId="0" fontId="35" fillId="17" borderId="61" xfId="9" applyFont="1" applyFill="1" applyBorder="1" applyAlignment="1" applyProtection="1">
      <alignment horizontal="center" vertical="top" wrapText="1"/>
      <protection hidden="1"/>
    </xf>
    <xf numFmtId="0" fontId="41" fillId="18" borderId="1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left" vertical="center" wrapText="1" indent="1"/>
    </xf>
    <xf numFmtId="1" fontId="42" fillId="0" borderId="1" xfId="0" applyNumberFormat="1" applyFont="1" applyBorder="1" applyAlignment="1">
      <alignment horizontal="center" vertical="center" wrapText="1"/>
    </xf>
    <xf numFmtId="49" fontId="42" fillId="0" borderId="1" xfId="0" applyNumberFormat="1" applyFont="1" applyBorder="1" applyAlignment="1">
      <alignment horizontal="left" vertical="center" wrapText="1" indent="1"/>
    </xf>
    <xf numFmtId="49" fontId="42" fillId="0" borderId="1" xfId="0" applyNumberFormat="1" applyFont="1" applyBorder="1" applyAlignment="1">
      <alignment horizontal="center" vertical="center" wrapText="1"/>
    </xf>
    <xf numFmtId="49" fontId="0" fillId="0" borderId="0" xfId="0" applyNumberFormat="1"/>
    <xf numFmtId="0" fontId="41" fillId="18" borderId="1" xfId="0" applyFont="1" applyFill="1" applyBorder="1" applyAlignment="1">
      <alignment horizontal="left" vertical="top" wrapText="1"/>
    </xf>
    <xf numFmtId="0" fontId="45" fillId="3" borderId="0" xfId="0" applyFont="1" applyFill="1" applyBorder="1"/>
    <xf numFmtId="0" fontId="19" fillId="3" borderId="0" xfId="0" applyFont="1" applyFill="1"/>
    <xf numFmtId="0" fontId="21" fillId="3" borderId="9" xfId="0" applyFont="1" applyFill="1" applyBorder="1"/>
    <xf numFmtId="0" fontId="39" fillId="3" borderId="0" xfId="0" applyFont="1" applyFill="1" applyBorder="1"/>
    <xf numFmtId="0" fontId="21" fillId="3" borderId="0" xfId="0" applyFont="1" applyFill="1" applyBorder="1"/>
    <xf numFmtId="0" fontId="21" fillId="3" borderId="5" xfId="0" applyFont="1" applyFill="1" applyBorder="1"/>
    <xf numFmtId="0" fontId="19" fillId="3" borderId="9" xfId="0" applyFont="1" applyFill="1" applyBorder="1"/>
    <xf numFmtId="0" fontId="50" fillId="3" borderId="0" xfId="0" applyFont="1" applyFill="1" applyBorder="1"/>
    <xf numFmtId="0" fontId="19" fillId="3" borderId="0" xfId="0" applyFont="1" applyFill="1" applyBorder="1"/>
    <xf numFmtId="0" fontId="19" fillId="3" borderId="5" xfId="0" applyFont="1" applyFill="1" applyBorder="1"/>
    <xf numFmtId="0" fontId="50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20" fillId="3" borderId="0" xfId="0" applyFont="1" applyFill="1" applyBorder="1"/>
    <xf numFmtId="0" fontId="19" fillId="3" borderId="8" xfId="0" applyFont="1" applyFill="1" applyBorder="1"/>
    <xf numFmtId="0" fontId="19" fillId="3" borderId="7" xfId="0" applyFont="1" applyFill="1" applyBorder="1"/>
    <xf numFmtId="0" fontId="52" fillId="3" borderId="7" xfId="0" applyFont="1" applyFill="1" applyBorder="1"/>
    <xf numFmtId="0" fontId="19" fillId="3" borderId="6" xfId="0" applyFont="1" applyFill="1" applyBorder="1"/>
    <xf numFmtId="0" fontId="10" fillId="0" borderId="43" xfId="0" applyFont="1" applyBorder="1" applyAlignment="1" applyProtection="1">
      <alignment horizontal="left" vertical="top" wrapText="1"/>
      <protection hidden="1"/>
    </xf>
    <xf numFmtId="0" fontId="53" fillId="3" borderId="0" xfId="0" applyFont="1" applyFill="1" applyBorder="1" applyAlignment="1" applyProtection="1">
      <alignment horizontal="center" vertical="center" wrapText="1"/>
      <protection hidden="1"/>
    </xf>
    <xf numFmtId="0" fontId="54" fillId="3" borderId="0" xfId="0" applyFont="1" applyFill="1" applyBorder="1" applyProtection="1">
      <protection locked="0"/>
    </xf>
    <xf numFmtId="43" fontId="29" fillId="3" borderId="0" xfId="5" applyFont="1" applyFill="1" applyBorder="1" applyProtection="1">
      <protection locked="0"/>
    </xf>
    <xf numFmtId="0" fontId="29" fillId="3" borderId="0" xfId="0" applyFont="1" applyFill="1" applyBorder="1" applyProtection="1">
      <protection locked="0"/>
    </xf>
    <xf numFmtId="0" fontId="0" fillId="3" borderId="0" xfId="0" applyFont="1" applyFill="1" applyAlignment="1" applyProtection="1">
      <alignment textRotation="135"/>
      <protection locked="0"/>
    </xf>
    <xf numFmtId="187" fontId="4" fillId="0" borderId="39" xfId="0" applyNumberFormat="1" applyFont="1" applyBorder="1" applyAlignment="1" applyProtection="1">
      <alignment horizontal="center" vertical="top" wrapText="1"/>
      <protection hidden="1"/>
    </xf>
    <xf numFmtId="187" fontId="4" fillId="0" borderId="37" xfId="0" applyNumberFormat="1" applyFont="1" applyBorder="1" applyAlignment="1" applyProtection="1">
      <alignment horizontal="center" vertical="top" wrapText="1"/>
      <protection hidden="1"/>
    </xf>
    <xf numFmtId="187" fontId="4" fillId="0" borderId="43" xfId="0" applyNumberFormat="1" applyFont="1" applyBorder="1" applyAlignment="1" applyProtection="1">
      <alignment horizontal="center" vertical="top" wrapText="1"/>
      <protection hidden="1"/>
    </xf>
    <xf numFmtId="187" fontId="4" fillId="0" borderId="44" xfId="0" applyNumberFormat="1" applyFont="1" applyBorder="1" applyAlignment="1" applyProtection="1">
      <alignment horizontal="center" vertical="top" wrapText="1"/>
      <protection hidden="1"/>
    </xf>
    <xf numFmtId="0" fontId="11" fillId="11" borderId="20" xfId="0" applyFont="1" applyFill="1" applyBorder="1" applyAlignment="1" applyProtection="1">
      <alignment horizontal="left" vertical="top"/>
      <protection hidden="1"/>
    </xf>
    <xf numFmtId="0" fontId="11" fillId="14" borderId="1" xfId="0" applyFont="1" applyFill="1" applyBorder="1" applyAlignment="1" applyProtection="1">
      <alignment horizontal="center" vertical="center" wrapText="1"/>
      <protection hidden="1"/>
    </xf>
    <xf numFmtId="4" fontId="4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4" fillId="0" borderId="1" xfId="0" applyNumberFormat="1" applyFont="1" applyBorder="1" applyAlignment="1" applyProtection="1">
      <alignment vertical="top" wrapText="1"/>
      <protection hidden="1"/>
    </xf>
    <xf numFmtId="2" fontId="4" fillId="3" borderId="1" xfId="0" applyNumberFormat="1" applyFont="1" applyFill="1" applyBorder="1" applyAlignment="1" applyProtection="1">
      <alignment vertical="top" wrapText="1"/>
      <protection hidden="1"/>
    </xf>
    <xf numFmtId="191" fontId="4" fillId="3" borderId="1" xfId="5" applyNumberFormat="1" applyFont="1" applyFill="1" applyBorder="1" applyAlignment="1" applyProtection="1">
      <alignment horizontal="center" vertical="center" wrapText="1"/>
      <protection hidden="1"/>
    </xf>
    <xf numFmtId="187" fontId="4" fillId="0" borderId="1" xfId="0" applyNumberFormat="1" applyFont="1" applyBorder="1" applyAlignment="1" applyProtection="1">
      <alignment horizontal="center" vertical="top" wrapText="1"/>
      <protection hidden="1"/>
    </xf>
    <xf numFmtId="3" fontId="4" fillId="0" borderId="1" xfId="0" applyNumberFormat="1" applyFont="1" applyBorder="1" applyAlignment="1" applyProtection="1">
      <alignment horizontal="center" vertical="center" wrapText="1"/>
      <protection hidden="1"/>
    </xf>
    <xf numFmtId="0" fontId="20" fillId="3" borderId="0" xfId="0" applyFont="1" applyFill="1" applyBorder="1" applyAlignment="1" applyProtection="1">
      <alignment horizontal="center" vertical="center"/>
      <protection hidden="1"/>
    </xf>
    <xf numFmtId="0" fontId="0" fillId="3" borderId="0" xfId="0" applyFill="1" applyBorder="1" applyAlignment="1" applyProtection="1">
      <alignment vertical="center"/>
      <protection locked="0"/>
    </xf>
    <xf numFmtId="0" fontId="4" fillId="3" borderId="0" xfId="0" applyFont="1" applyFill="1" applyBorder="1" applyProtection="1">
      <protection locked="0"/>
    </xf>
    <xf numFmtId="0" fontId="22" fillId="3" borderId="0" xfId="0" applyFont="1" applyFill="1" applyBorder="1" applyProtection="1">
      <protection locked="0"/>
    </xf>
    <xf numFmtId="0" fontId="8" fillId="3" borderId="0" xfId="0" applyFont="1" applyFill="1" applyBorder="1" applyProtection="1">
      <protection locked="0"/>
    </xf>
    <xf numFmtId="0" fontId="0" fillId="3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alignment textRotation="135"/>
      <protection locked="0"/>
    </xf>
    <xf numFmtId="0" fontId="8" fillId="3" borderId="0" xfId="0" applyFon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13" fillId="3" borderId="0" xfId="0" applyFont="1" applyFill="1" applyBorder="1" applyProtection="1">
      <protection hidden="1"/>
    </xf>
    <xf numFmtId="43" fontId="29" fillId="3" borderId="0" xfId="5" applyFont="1" applyFill="1" applyBorder="1" applyAlignment="1" applyProtection="1">
      <alignment horizontal="right"/>
      <protection locked="0"/>
    </xf>
    <xf numFmtId="0" fontId="29" fillId="3" borderId="0" xfId="0" applyFont="1" applyFill="1" applyBorder="1" applyAlignment="1" applyProtection="1">
      <alignment horizontal="right"/>
      <protection locked="0"/>
    </xf>
    <xf numFmtId="0" fontId="10" fillId="0" borderId="30" xfId="0" applyFont="1" applyBorder="1" applyAlignment="1" applyProtection="1">
      <alignment horizontal="left" vertical="top" wrapText="1"/>
      <protection hidden="1"/>
    </xf>
    <xf numFmtId="3" fontId="8" fillId="19" borderId="1" xfId="0" applyNumberFormat="1" applyFont="1" applyFill="1" applyBorder="1" applyAlignment="1" applyProtection="1">
      <alignment horizontal="center" vertical="top" wrapText="1"/>
      <protection hidden="1"/>
    </xf>
    <xf numFmtId="3" fontId="8" fillId="19" borderId="1" xfId="0" applyNumberFormat="1" applyFont="1" applyFill="1" applyBorder="1" applyAlignment="1" applyProtection="1">
      <alignment vertical="top" wrapText="1"/>
      <protection hidden="1"/>
    </xf>
    <xf numFmtId="4" fontId="8" fillId="0" borderId="1" xfId="0" applyNumberFormat="1" applyFont="1" applyBorder="1" applyAlignment="1" applyProtection="1">
      <alignment horizontal="center" vertical="top" wrapText="1"/>
      <protection hidden="1"/>
    </xf>
    <xf numFmtId="0" fontId="57" fillId="3" borderId="0" xfId="0" applyFont="1" applyFill="1" applyBorder="1" applyAlignment="1" applyProtection="1">
      <alignment horizontal="center" vertical="center"/>
      <protection hidden="1"/>
    </xf>
    <xf numFmtId="0" fontId="57" fillId="3" borderId="0" xfId="0" applyFont="1" applyFill="1" applyBorder="1" applyAlignment="1" applyProtection="1">
      <alignment horizontal="center" vertical="center" wrapText="1"/>
      <protection hidden="1"/>
    </xf>
    <xf numFmtId="3" fontId="8" fillId="0" borderId="48" xfId="0" applyNumberFormat="1" applyFont="1" applyBorder="1" applyAlignment="1" applyProtection="1">
      <alignment horizontal="center" vertical="center" wrapText="1"/>
      <protection hidden="1"/>
    </xf>
    <xf numFmtId="187" fontId="58" fillId="0" borderId="35" xfId="3" applyNumberFormat="1" applyFont="1" applyFill="1" applyBorder="1" applyAlignment="1" applyProtection="1">
      <alignment horizontal="center" vertical="top" wrapText="1"/>
      <protection locked="0"/>
    </xf>
    <xf numFmtId="4" fontId="8" fillId="0" borderId="48" xfId="0" applyNumberFormat="1" applyFont="1" applyFill="1" applyBorder="1" applyAlignment="1" applyProtection="1">
      <alignment vertical="center" wrapText="1"/>
      <protection hidden="1"/>
    </xf>
    <xf numFmtId="0" fontId="0" fillId="3" borderId="0" xfId="0" applyFont="1" applyFill="1" applyBorder="1" applyAlignment="1" applyProtection="1">
      <protection locked="0"/>
    </xf>
    <xf numFmtId="1" fontId="60" fillId="0" borderId="52" xfId="0" applyNumberFormat="1" applyFont="1" applyBorder="1" applyAlignment="1" applyProtection="1">
      <alignment horizontal="center" vertical="top" wrapText="1"/>
      <protection hidden="1"/>
    </xf>
    <xf numFmtId="1" fontId="60" fillId="0" borderId="52" xfId="0" applyNumberFormat="1" applyFont="1" applyBorder="1" applyAlignment="1" applyProtection="1">
      <alignment horizontal="center" vertical="center" wrapText="1"/>
      <protection hidden="1"/>
    </xf>
    <xf numFmtId="1" fontId="60" fillId="0" borderId="49" xfId="0" applyNumberFormat="1" applyFont="1" applyBorder="1" applyAlignment="1" applyProtection="1">
      <alignment horizontal="center" vertical="center" wrapText="1"/>
      <protection hidden="1"/>
    </xf>
    <xf numFmtId="0" fontId="30" fillId="15" borderId="1" xfId="9" applyFont="1" applyFill="1" applyBorder="1" applyAlignment="1" applyProtection="1">
      <alignment horizontal="left" vertical="top" wrapText="1"/>
      <protection hidden="1"/>
    </xf>
    <xf numFmtId="0" fontId="61" fillId="3" borderId="23" xfId="0" applyFont="1" applyFill="1" applyBorder="1" applyAlignment="1" applyProtection="1">
      <alignment vertical="center"/>
      <protection hidden="1"/>
    </xf>
    <xf numFmtId="0" fontId="61" fillId="3" borderId="20" xfId="0" applyFont="1" applyFill="1" applyBorder="1" applyAlignment="1" applyProtection="1">
      <alignment vertical="center"/>
      <protection hidden="1"/>
    </xf>
    <xf numFmtId="0" fontId="61" fillId="3" borderId="22" xfId="0" applyFont="1" applyFill="1" applyBorder="1" applyAlignment="1" applyProtection="1">
      <alignment vertical="center"/>
      <protection hidden="1"/>
    </xf>
    <xf numFmtId="4" fontId="3" fillId="10" borderId="44" xfId="0" applyNumberFormat="1" applyFont="1" applyFill="1" applyBorder="1" applyAlignment="1" applyProtection="1">
      <alignment horizontal="center" vertical="top" wrapText="1"/>
      <protection hidden="1"/>
    </xf>
    <xf numFmtId="4" fontId="11" fillId="10" borderId="48" xfId="0" applyNumberFormat="1" applyFont="1" applyFill="1" applyBorder="1" applyAlignment="1" applyProtection="1">
      <alignment horizontal="center" vertical="center" wrapText="1"/>
      <protection hidden="1"/>
    </xf>
    <xf numFmtId="2" fontId="3" fillId="10" borderId="1" xfId="0" applyNumberFormat="1" applyFont="1" applyFill="1" applyBorder="1" applyAlignment="1" applyProtection="1">
      <alignment horizontal="center" vertical="top" wrapText="1"/>
      <protection hidden="1"/>
    </xf>
    <xf numFmtId="2" fontId="3" fillId="10" borderId="42" xfId="0" applyNumberFormat="1" applyFont="1" applyFill="1" applyBorder="1" applyAlignment="1" applyProtection="1">
      <alignment horizontal="center" vertical="top" wrapText="1"/>
      <protection hidden="1"/>
    </xf>
    <xf numFmtId="2" fontId="3" fillId="10" borderId="1" xfId="0" applyNumberFormat="1" applyFont="1" applyFill="1" applyBorder="1" applyAlignment="1" applyProtection="1">
      <alignment horizontal="center" vertical="center" wrapText="1"/>
      <protection hidden="1"/>
    </xf>
    <xf numFmtId="2" fontId="11" fillId="1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Protection="1">
      <protection hidden="1"/>
    </xf>
    <xf numFmtId="4" fontId="60" fillId="0" borderId="51" xfId="0" applyNumberFormat="1" applyFont="1" applyBorder="1" applyAlignment="1" applyProtection="1">
      <alignment horizontal="center" vertical="center" wrapText="1"/>
      <protection locked="0"/>
    </xf>
    <xf numFmtId="4" fontId="60" fillId="0" borderId="38" xfId="0" applyNumberFormat="1" applyFont="1" applyBorder="1" applyAlignment="1" applyProtection="1">
      <alignment horizontal="center" vertical="top" wrapText="1"/>
      <protection locked="0"/>
    </xf>
    <xf numFmtId="4" fontId="60" fillId="0" borderId="1" xfId="0" applyNumberFormat="1" applyFont="1" applyBorder="1" applyAlignment="1" applyProtection="1">
      <alignment horizontal="center" vertical="center" wrapText="1"/>
      <protection locked="0"/>
    </xf>
    <xf numFmtId="4" fontId="6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44" xfId="0" applyFont="1" applyBorder="1" applyAlignment="1" applyProtection="1">
      <alignment horizontal="left" vertical="top" wrapText="1"/>
      <protection locked="0"/>
    </xf>
    <xf numFmtId="0" fontId="13" fillId="0" borderId="42" xfId="0" applyFont="1" applyBorder="1" applyAlignment="1" applyProtection="1">
      <alignment vertical="top" wrapText="1"/>
      <protection locked="0"/>
    </xf>
    <xf numFmtId="0" fontId="10" fillId="0" borderId="51" xfId="0" applyFont="1" applyBorder="1" applyAlignment="1" applyProtection="1">
      <alignment vertical="top" wrapText="1"/>
      <protection locked="0"/>
    </xf>
    <xf numFmtId="0" fontId="10" fillId="0" borderId="52" xfId="0" applyFont="1" applyBorder="1" applyAlignment="1" applyProtection="1">
      <alignment vertical="top" wrapText="1"/>
      <protection locked="0"/>
    </xf>
    <xf numFmtId="0" fontId="10" fillId="0" borderId="52" xfId="0" applyFont="1" applyBorder="1" applyAlignment="1" applyProtection="1">
      <alignment horizontal="center" vertical="top" wrapText="1"/>
      <protection locked="0"/>
    </xf>
    <xf numFmtId="0" fontId="10" fillId="0" borderId="48" xfId="0" applyFont="1" applyBorder="1" applyAlignment="1" applyProtection="1">
      <alignment horizontal="left" vertical="top" wrapText="1"/>
      <protection locked="0"/>
    </xf>
    <xf numFmtId="0" fontId="10" fillId="0" borderId="51" xfId="0" applyFont="1" applyBorder="1" applyAlignment="1" applyProtection="1">
      <alignment horizontal="left" vertical="top" wrapText="1"/>
      <protection locked="0"/>
    </xf>
    <xf numFmtId="0" fontId="8" fillId="0" borderId="46" xfId="0" applyFont="1" applyBorder="1" applyAlignment="1" applyProtection="1">
      <alignment horizontal="left" vertical="top" wrapText="1"/>
      <protection locked="0"/>
    </xf>
    <xf numFmtId="0" fontId="10" fillId="0" borderId="70" xfId="0" applyFont="1" applyBorder="1" applyAlignment="1" applyProtection="1">
      <alignment horizontal="left" vertical="top" wrapText="1"/>
      <protection locked="0"/>
    </xf>
    <xf numFmtId="0" fontId="10" fillId="0" borderId="70" xfId="0" applyFont="1" applyBorder="1" applyAlignment="1" applyProtection="1">
      <alignment vertical="top" wrapText="1"/>
      <protection locked="0"/>
    </xf>
    <xf numFmtId="0" fontId="10" fillId="0" borderId="50" xfId="0" applyFont="1" applyBorder="1" applyAlignment="1" applyProtection="1">
      <alignment vertical="top" wrapText="1"/>
      <protection locked="0"/>
    </xf>
    <xf numFmtId="0" fontId="10" fillId="0" borderId="50" xfId="0" applyFont="1" applyBorder="1" applyAlignment="1" applyProtection="1">
      <alignment horizontal="center" vertical="top" wrapText="1"/>
      <protection locked="0"/>
    </xf>
    <xf numFmtId="0" fontId="10" fillId="0" borderId="30" xfId="0" applyFont="1" applyBorder="1" applyAlignment="1" applyProtection="1">
      <alignment horizontal="left" vertical="top" wrapText="1"/>
      <protection locked="0"/>
    </xf>
    <xf numFmtId="0" fontId="4" fillId="0" borderId="44" xfId="0" applyFont="1" applyBorder="1" applyAlignment="1" applyProtection="1">
      <alignment horizontal="left" vertical="top" wrapText="1"/>
      <protection locked="0"/>
    </xf>
    <xf numFmtId="0" fontId="4" fillId="0" borderId="1" xfId="0" applyFont="1" applyBorder="1" applyAlignment="1" applyProtection="1">
      <alignment horizontal="left" vertical="top" wrapText="1"/>
      <protection locked="0"/>
    </xf>
    <xf numFmtId="0" fontId="9" fillId="3" borderId="41" xfId="0" applyFont="1" applyFill="1" applyBorder="1" applyAlignment="1">
      <alignment horizontal="center"/>
    </xf>
    <xf numFmtId="0" fontId="5" fillId="3" borderId="40" xfId="0" applyFont="1" applyFill="1" applyBorder="1" applyAlignment="1">
      <alignment horizontal="center"/>
    </xf>
    <xf numFmtId="0" fontId="5" fillId="3" borderId="23" xfId="0" applyFont="1" applyFill="1" applyBorder="1" applyAlignment="1" applyProtection="1">
      <alignment horizontal="center" vertical="top" wrapText="1"/>
      <protection hidden="1"/>
    </xf>
    <xf numFmtId="0" fontId="5" fillId="3" borderId="22" xfId="0" applyFont="1" applyFill="1" applyBorder="1" applyAlignment="1" applyProtection="1">
      <alignment horizontal="center" vertical="top" wrapText="1"/>
      <protection hidden="1"/>
    </xf>
    <xf numFmtId="2" fontId="5" fillId="0" borderId="31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Fill="1" applyBorder="1" applyAlignment="1" applyProtection="1">
      <alignment horizontal="center" vertical="center" wrapText="1"/>
      <protection hidden="1"/>
    </xf>
    <xf numFmtId="0" fontId="3" fillId="5" borderId="10" xfId="0" applyFont="1" applyFill="1" applyBorder="1" applyAlignment="1" applyProtection="1">
      <alignment horizontal="center" vertical="center"/>
      <protection hidden="1"/>
    </xf>
    <xf numFmtId="0" fontId="3" fillId="5" borderId="11" xfId="0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horizontal="center" vertical="center"/>
      <protection hidden="1"/>
    </xf>
    <xf numFmtId="0" fontId="3" fillId="5" borderId="8" xfId="0" applyFont="1" applyFill="1" applyBorder="1" applyAlignment="1" applyProtection="1">
      <alignment horizontal="center" vertical="center"/>
      <protection hidden="1"/>
    </xf>
    <xf numFmtId="0" fontId="3" fillId="5" borderId="7" xfId="0" applyFont="1" applyFill="1" applyBorder="1" applyAlignment="1" applyProtection="1">
      <alignment horizontal="center" vertical="center"/>
      <protection hidden="1"/>
    </xf>
    <xf numFmtId="0" fontId="3" fillId="5" borderId="6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/>
    </xf>
    <xf numFmtId="0" fontId="3" fillId="5" borderId="12" xfId="0" applyFont="1" applyFill="1" applyBorder="1" applyAlignment="1" applyProtection="1">
      <alignment horizontal="center" vertical="center" wrapText="1"/>
      <protection hidden="1"/>
    </xf>
    <xf numFmtId="0" fontId="3" fillId="5" borderId="17" xfId="0" applyFont="1" applyFill="1" applyBorder="1" applyAlignment="1" applyProtection="1">
      <alignment horizontal="center" vertical="center" wrapText="1"/>
      <protection hidden="1"/>
    </xf>
    <xf numFmtId="0" fontId="3" fillId="5" borderId="13" xfId="0" applyFont="1" applyFill="1" applyBorder="1" applyAlignment="1" applyProtection="1">
      <alignment horizontal="center" vertical="center" wrapText="1"/>
      <protection hidden="1"/>
    </xf>
    <xf numFmtId="0" fontId="3" fillId="5" borderId="14" xfId="0" applyFont="1" applyFill="1" applyBorder="1" applyAlignment="1" applyProtection="1">
      <alignment horizontal="center" vertical="center" wrapText="1"/>
      <protection hidden="1"/>
    </xf>
    <xf numFmtId="0" fontId="3" fillId="5" borderId="15" xfId="0" applyFont="1" applyFill="1" applyBorder="1" applyAlignment="1" applyProtection="1">
      <alignment horizontal="center" vertical="center" wrapText="1"/>
      <protection hidden="1"/>
    </xf>
    <xf numFmtId="0" fontId="3" fillId="5" borderId="16" xfId="0" applyFont="1" applyFill="1" applyBorder="1" applyAlignment="1" applyProtection="1">
      <alignment horizontal="center" vertical="center" wrapText="1"/>
      <protection hidden="1"/>
    </xf>
    <xf numFmtId="0" fontId="3" fillId="5" borderId="18" xfId="0" applyFont="1" applyFill="1" applyBorder="1" applyAlignment="1" applyProtection="1">
      <alignment horizontal="center" vertical="center" wrapText="1"/>
      <protection hidden="1"/>
    </xf>
    <xf numFmtId="0" fontId="3" fillId="10" borderId="19" xfId="0" applyFont="1" applyFill="1" applyBorder="1" applyAlignment="1" applyProtection="1">
      <alignment horizontal="left" vertical="top" wrapText="1"/>
      <protection hidden="1"/>
    </xf>
    <xf numFmtId="0" fontId="3" fillId="10" borderId="20" xfId="0" applyFont="1" applyFill="1" applyBorder="1" applyAlignment="1" applyProtection="1">
      <alignment horizontal="left" vertical="top" wrapText="1"/>
      <protection hidden="1"/>
    </xf>
    <xf numFmtId="0" fontId="3" fillId="10" borderId="21" xfId="0" applyFont="1" applyFill="1" applyBorder="1" applyAlignment="1" applyProtection="1">
      <alignment horizontal="left" vertical="top" wrapText="1"/>
      <protection hidden="1"/>
    </xf>
    <xf numFmtId="0" fontId="4" fillId="2" borderId="19" xfId="0" applyFont="1" applyFill="1" applyBorder="1" applyAlignment="1" applyProtection="1">
      <alignment horizontal="left" vertical="top" wrapText="1"/>
      <protection hidden="1"/>
    </xf>
    <xf numFmtId="0" fontId="4" fillId="2" borderId="33" xfId="0" applyFont="1" applyFill="1" applyBorder="1" applyAlignment="1" applyProtection="1">
      <alignment horizontal="left" vertical="top" wrapText="1"/>
      <protection hidden="1"/>
    </xf>
    <xf numFmtId="0" fontId="4" fillId="2" borderId="20" xfId="0" applyFont="1" applyFill="1" applyBorder="1" applyAlignment="1" applyProtection="1">
      <alignment horizontal="left" vertical="top" wrapText="1"/>
      <protection hidden="1"/>
    </xf>
    <xf numFmtId="0" fontId="4" fillId="2" borderId="21" xfId="0" applyFont="1" applyFill="1" applyBorder="1" applyAlignment="1" applyProtection="1">
      <alignment horizontal="left" vertical="top" wrapText="1"/>
      <protection hidden="1"/>
    </xf>
    <xf numFmtId="0" fontId="48" fillId="4" borderId="10" xfId="0" applyFont="1" applyFill="1" applyBorder="1" applyAlignment="1">
      <alignment horizontal="center" vertical="center"/>
    </xf>
    <xf numFmtId="0" fontId="48" fillId="4" borderId="11" xfId="0" applyFont="1" applyFill="1" applyBorder="1" applyAlignment="1">
      <alignment horizontal="center" vertical="center"/>
    </xf>
    <xf numFmtId="0" fontId="48" fillId="4" borderId="4" xfId="0" applyFont="1" applyFill="1" applyBorder="1" applyAlignment="1">
      <alignment horizontal="center" vertical="center"/>
    </xf>
    <xf numFmtId="0" fontId="48" fillId="4" borderId="9" xfId="0" applyFont="1" applyFill="1" applyBorder="1" applyAlignment="1">
      <alignment horizontal="center" vertical="center"/>
    </xf>
    <xf numFmtId="0" fontId="48" fillId="4" borderId="0" xfId="0" applyFont="1" applyFill="1" applyBorder="1" applyAlignment="1">
      <alignment horizontal="center" vertical="center"/>
    </xf>
    <xf numFmtId="0" fontId="48" fillId="4" borderId="5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 applyProtection="1">
      <alignment horizontal="center" vertical="center" wrapText="1"/>
      <protection hidden="1"/>
    </xf>
    <xf numFmtId="4" fontId="4" fillId="0" borderId="1" xfId="5" applyNumberFormat="1" applyFont="1" applyBorder="1" applyAlignment="1" applyProtection="1">
      <alignment horizontal="center" vertical="center" wrapText="1"/>
      <protection hidden="1"/>
    </xf>
    <xf numFmtId="187" fontId="4" fillId="0" borderId="1" xfId="5" applyNumberFormat="1" applyFont="1" applyBorder="1" applyAlignment="1" applyProtection="1">
      <alignment horizontal="center" vertical="center" wrapText="1"/>
      <protection hidden="1"/>
    </xf>
    <xf numFmtId="2" fontId="4" fillId="3" borderId="42" xfId="0" applyNumberFormat="1" applyFont="1" applyFill="1" applyBorder="1" applyAlignment="1" applyProtection="1">
      <alignment horizontal="center" vertical="center" wrapText="1"/>
      <protection hidden="1"/>
    </xf>
    <xf numFmtId="2" fontId="4" fillId="3" borderId="43" xfId="0" applyNumberFormat="1" applyFont="1" applyFill="1" applyBorder="1" applyAlignment="1" applyProtection="1">
      <alignment horizontal="center" vertical="center" wrapText="1"/>
      <protection hidden="1"/>
    </xf>
    <xf numFmtId="2" fontId="4" fillId="3" borderId="44" xfId="0" applyNumberFormat="1" applyFont="1" applyFill="1" applyBorder="1" applyAlignment="1" applyProtection="1">
      <alignment horizontal="center" vertical="center" wrapText="1"/>
      <protection hidden="1"/>
    </xf>
    <xf numFmtId="191" fontId="4" fillId="3" borderId="1" xfId="5" applyNumberFormat="1" applyFont="1" applyFill="1" applyBorder="1" applyAlignment="1" applyProtection="1">
      <alignment horizontal="center" vertical="center" wrapText="1"/>
      <protection hidden="1"/>
    </xf>
    <xf numFmtId="191" fontId="4" fillId="0" borderId="1" xfId="5" applyNumberFormat="1" applyFont="1" applyBorder="1" applyAlignment="1" applyProtection="1">
      <alignment horizontal="center" vertical="center" wrapText="1"/>
      <protection hidden="1"/>
    </xf>
    <xf numFmtId="2" fontId="4" fillId="0" borderId="1" xfId="5" applyNumberFormat="1" applyFont="1" applyBorder="1" applyAlignment="1" applyProtection="1">
      <alignment horizontal="center" vertical="center" wrapText="1"/>
      <protection hidden="1"/>
    </xf>
    <xf numFmtId="0" fontId="11" fillId="19" borderId="23" xfId="0" applyFont="1" applyFill="1" applyBorder="1" applyAlignment="1" applyProtection="1">
      <alignment horizontal="left" vertical="top" wrapText="1"/>
      <protection hidden="1"/>
    </xf>
    <xf numFmtId="0" fontId="11" fillId="19" borderId="20" xfId="0" applyFont="1" applyFill="1" applyBorder="1" applyAlignment="1" applyProtection="1">
      <alignment horizontal="left" vertical="top" wrapText="1"/>
      <protection hidden="1"/>
    </xf>
    <xf numFmtId="0" fontId="11" fillId="19" borderId="22" xfId="0" applyFont="1" applyFill="1" applyBorder="1" applyAlignment="1" applyProtection="1">
      <alignment horizontal="left" vertical="top" wrapText="1"/>
      <protection hidden="1"/>
    </xf>
    <xf numFmtId="0" fontId="11" fillId="19" borderId="23" xfId="0" applyFont="1" applyFill="1" applyBorder="1" applyAlignment="1" applyProtection="1">
      <alignment horizontal="left" vertical="top"/>
      <protection hidden="1"/>
    </xf>
    <xf numFmtId="0" fontId="11" fillId="19" borderId="20" xfId="0" applyFont="1" applyFill="1" applyBorder="1" applyAlignment="1" applyProtection="1">
      <alignment horizontal="left" vertical="top"/>
      <protection hidden="1"/>
    </xf>
    <xf numFmtId="0" fontId="11" fillId="19" borderId="22" xfId="0" applyFont="1" applyFill="1" applyBorder="1" applyAlignment="1" applyProtection="1">
      <alignment horizontal="left" vertical="top"/>
      <protection hidden="1"/>
    </xf>
    <xf numFmtId="49" fontId="60" fillId="0" borderId="1" xfId="0" applyNumberFormat="1" applyFont="1" applyBorder="1" applyAlignment="1" applyProtection="1">
      <alignment horizontal="left" vertical="center" wrapText="1" indent="2"/>
      <protection hidden="1"/>
    </xf>
    <xf numFmtId="49" fontId="60" fillId="0" borderId="1" xfId="0" applyNumberFormat="1" applyFont="1" applyBorder="1" applyAlignment="1" applyProtection="1">
      <alignment horizontal="left" vertical="top" wrapText="1" indent="2"/>
      <protection hidden="1"/>
    </xf>
    <xf numFmtId="49" fontId="60" fillId="5" borderId="1" xfId="0" applyNumberFormat="1" applyFont="1" applyFill="1" applyBorder="1" applyAlignment="1" applyProtection="1">
      <alignment horizontal="left" vertical="top" wrapText="1" indent="1"/>
      <protection hidden="1"/>
    </xf>
    <xf numFmtId="0" fontId="14" fillId="19" borderId="1" xfId="0" applyFont="1" applyFill="1" applyBorder="1" applyAlignment="1" applyProtection="1">
      <alignment horizontal="left" vertical="top" wrapText="1"/>
      <protection hidden="1"/>
    </xf>
    <xf numFmtId="0" fontId="11" fillId="19" borderId="1" xfId="0" applyFont="1" applyFill="1" applyBorder="1" applyAlignment="1" applyProtection="1">
      <alignment horizontal="left" vertical="top" wrapText="1"/>
      <protection hidden="1"/>
    </xf>
    <xf numFmtId="49" fontId="59" fillId="5" borderId="1" xfId="0" applyNumberFormat="1" applyFont="1" applyFill="1" applyBorder="1" applyAlignment="1" applyProtection="1">
      <alignment horizontal="left" vertical="top" wrapText="1" indent="1"/>
      <protection hidden="1"/>
    </xf>
    <xf numFmtId="0" fontId="59" fillId="5" borderId="1" xfId="0" applyFont="1" applyFill="1" applyBorder="1" applyAlignment="1" applyProtection="1">
      <alignment horizontal="left" vertical="top" wrapText="1" indent="1"/>
      <protection hidden="1"/>
    </xf>
    <xf numFmtId="4" fontId="4" fillId="3" borderId="52" xfId="0" applyNumberFormat="1" applyFont="1" applyFill="1" applyBorder="1" applyAlignment="1" applyProtection="1">
      <alignment horizontal="center" vertical="center" wrapText="1"/>
      <protection hidden="1"/>
    </xf>
    <xf numFmtId="4" fontId="4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4" fillId="3" borderId="55" xfId="0" applyNumberFormat="1" applyFont="1" applyFill="1" applyBorder="1" applyAlignment="1" applyProtection="1">
      <alignment horizontal="center" vertical="center" wrapText="1"/>
      <protection hidden="1"/>
    </xf>
    <xf numFmtId="187" fontId="4" fillId="3" borderId="52" xfId="0" applyNumberFormat="1" applyFont="1" applyFill="1" applyBorder="1" applyAlignment="1" applyProtection="1">
      <alignment horizontal="center" vertical="center" wrapText="1"/>
      <protection hidden="1"/>
    </xf>
    <xf numFmtId="187" fontId="4" fillId="3" borderId="43" xfId="0" applyNumberFormat="1" applyFont="1" applyFill="1" applyBorder="1" applyAlignment="1" applyProtection="1">
      <alignment horizontal="center" vertical="center" wrapText="1"/>
      <protection hidden="1"/>
    </xf>
    <xf numFmtId="187" fontId="4" fillId="3" borderId="55" xfId="0" applyNumberFormat="1" applyFont="1" applyFill="1" applyBorder="1" applyAlignment="1" applyProtection="1">
      <alignment horizontal="center" vertical="center" wrapText="1"/>
      <protection hidden="1"/>
    </xf>
    <xf numFmtId="0" fontId="12" fillId="3" borderId="0" xfId="0" applyFont="1" applyFill="1" applyBorder="1" applyAlignment="1" applyProtection="1">
      <alignment horizontal="right"/>
      <protection hidden="1"/>
    </xf>
    <xf numFmtId="14" fontId="12" fillId="3" borderId="0" xfId="0" applyNumberFormat="1" applyFont="1" applyFill="1" applyAlignment="1" applyProtection="1">
      <alignment horizontal="right"/>
      <protection hidden="1"/>
    </xf>
    <xf numFmtId="14" fontId="15" fillId="3" borderId="0" xfId="0" applyNumberFormat="1" applyFont="1" applyFill="1" applyAlignment="1" applyProtection="1">
      <alignment horizontal="right"/>
      <protection hidden="1"/>
    </xf>
    <xf numFmtId="187" fontId="4" fillId="0" borderId="52" xfId="0" applyNumberFormat="1" applyFont="1" applyBorder="1" applyAlignment="1" applyProtection="1">
      <alignment horizontal="center" vertical="top" wrapText="1"/>
      <protection hidden="1"/>
    </xf>
    <xf numFmtId="187" fontId="4" fillId="0" borderId="43" xfId="0" applyNumberFormat="1" applyFont="1" applyBorder="1" applyAlignment="1" applyProtection="1">
      <alignment horizontal="center" vertical="top" wrapText="1"/>
      <protection hidden="1"/>
    </xf>
    <xf numFmtId="187" fontId="4" fillId="0" borderId="44" xfId="0" applyNumberFormat="1" applyFont="1" applyBorder="1" applyAlignment="1" applyProtection="1">
      <alignment horizontal="center" vertical="top" wrapText="1"/>
      <protection hidden="1"/>
    </xf>
    <xf numFmtId="188" fontId="4" fillId="4" borderId="23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20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22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39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34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30" xfId="0" applyNumberFormat="1" applyFont="1" applyFill="1" applyBorder="1" applyAlignment="1" applyProtection="1">
      <alignment horizontal="center" vertical="top" wrapText="1"/>
      <protection locked="0"/>
    </xf>
    <xf numFmtId="188" fontId="4" fillId="4" borderId="23" xfId="0" applyNumberFormat="1" applyFont="1" applyFill="1" applyBorder="1" applyAlignment="1" applyProtection="1">
      <alignment horizontal="center" vertical="center" wrapText="1"/>
      <protection locked="0"/>
    </xf>
    <xf numFmtId="188" fontId="4" fillId="4" borderId="20" xfId="0" applyNumberFormat="1" applyFont="1" applyFill="1" applyBorder="1" applyAlignment="1" applyProtection="1">
      <alignment horizontal="center" vertical="center" wrapText="1"/>
      <protection locked="0"/>
    </xf>
    <xf numFmtId="188" fontId="4" fillId="4" borderId="22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0" xfId="0" applyFont="1" applyFill="1" applyBorder="1" applyAlignment="1" applyProtection="1">
      <alignment horizontal="right"/>
      <protection hidden="1"/>
    </xf>
    <xf numFmtId="0" fontId="11" fillId="12" borderId="23" xfId="0" applyFont="1" applyFill="1" applyBorder="1" applyAlignment="1" applyProtection="1">
      <alignment horizontal="center" vertical="center"/>
      <protection hidden="1"/>
    </xf>
    <xf numFmtId="0" fontId="11" fillId="12" borderId="20" xfId="0" applyFont="1" applyFill="1" applyBorder="1" applyAlignment="1" applyProtection="1">
      <alignment horizontal="center" vertical="center"/>
      <protection hidden="1"/>
    </xf>
    <xf numFmtId="2" fontId="11" fillId="5" borderId="23" xfId="0" applyNumberFormat="1" applyFont="1" applyFill="1" applyBorder="1" applyAlignment="1" applyProtection="1">
      <alignment horizontal="center" vertical="center" wrapText="1"/>
      <protection hidden="1"/>
    </xf>
    <xf numFmtId="2" fontId="11" fillId="5" borderId="20" xfId="0" applyNumberFormat="1" applyFont="1" applyFill="1" applyBorder="1" applyAlignment="1" applyProtection="1">
      <alignment horizontal="center" vertical="center" wrapText="1"/>
      <protection hidden="1"/>
    </xf>
    <xf numFmtId="2" fontId="11" fillId="5" borderId="22" xfId="0" applyNumberFormat="1" applyFont="1" applyFill="1" applyBorder="1" applyAlignment="1" applyProtection="1">
      <alignment horizontal="center" vertical="center" wrapText="1"/>
      <protection hidden="1"/>
    </xf>
    <xf numFmtId="0" fontId="11" fillId="11" borderId="23" xfId="0" applyFont="1" applyFill="1" applyBorder="1" applyAlignment="1" applyProtection="1">
      <alignment horizontal="left" vertical="top"/>
      <protection hidden="1"/>
    </xf>
    <xf numFmtId="0" fontId="11" fillId="11" borderId="20" xfId="0" applyFont="1" applyFill="1" applyBorder="1" applyAlignment="1" applyProtection="1">
      <alignment horizontal="left" vertical="top"/>
      <protection hidden="1"/>
    </xf>
    <xf numFmtId="4" fontId="4" fillId="0" borderId="1" xfId="0" applyNumberFormat="1" applyFont="1" applyBorder="1" applyAlignment="1" applyProtection="1">
      <alignment horizontal="center" vertical="top" wrapText="1"/>
      <protection hidden="1"/>
    </xf>
    <xf numFmtId="2" fontId="4" fillId="3" borderId="1" xfId="0" applyNumberFormat="1" applyFont="1" applyFill="1" applyBorder="1" applyAlignment="1" applyProtection="1">
      <alignment horizontal="center" vertical="top" wrapText="1"/>
      <protection hidden="1"/>
    </xf>
    <xf numFmtId="3" fontId="4" fillId="0" borderId="1" xfId="0" applyNumberFormat="1" applyFont="1" applyBorder="1" applyAlignment="1" applyProtection="1">
      <alignment horizontal="center" vertical="center" wrapText="1"/>
      <protection hidden="1"/>
    </xf>
    <xf numFmtId="0" fontId="39" fillId="3" borderId="35" xfId="0" applyFont="1" applyFill="1" applyBorder="1" applyAlignment="1" applyProtection="1">
      <alignment horizontal="left" vertical="center"/>
      <protection hidden="1"/>
    </xf>
    <xf numFmtId="0" fontId="39" fillId="3" borderId="33" xfId="0" applyFont="1" applyFill="1" applyBorder="1" applyAlignment="1" applyProtection="1">
      <alignment horizontal="left" vertical="center"/>
      <protection hidden="1"/>
    </xf>
    <xf numFmtId="0" fontId="39" fillId="3" borderId="36" xfId="0" applyFont="1" applyFill="1" applyBorder="1" applyAlignment="1" applyProtection="1">
      <alignment horizontal="left" vertical="center"/>
      <protection hidden="1"/>
    </xf>
    <xf numFmtId="0" fontId="38" fillId="13" borderId="23" xfId="0" applyFont="1" applyFill="1" applyBorder="1" applyAlignment="1" applyProtection="1">
      <alignment horizontal="center" vertical="center"/>
      <protection hidden="1"/>
    </xf>
    <xf numFmtId="0" fontId="38" fillId="13" borderId="20" xfId="0" applyFont="1" applyFill="1" applyBorder="1" applyAlignment="1" applyProtection="1">
      <alignment horizontal="center" vertical="center"/>
      <protection hidden="1"/>
    </xf>
    <xf numFmtId="0" fontId="11" fillId="14" borderId="1" xfId="0" applyFont="1" applyFill="1" applyBorder="1" applyAlignment="1" applyProtection="1">
      <alignment horizontal="center" vertical="center" wrapText="1"/>
      <protection hidden="1"/>
    </xf>
    <xf numFmtId="0" fontId="3" fillId="14" borderId="42" xfId="0" applyFont="1" applyFill="1" applyBorder="1" applyAlignment="1" applyProtection="1">
      <alignment horizontal="center" vertical="center" wrapText="1"/>
      <protection hidden="1"/>
    </xf>
    <xf numFmtId="0" fontId="3" fillId="14" borderId="44" xfId="0" applyFont="1" applyFill="1" applyBorder="1" applyAlignment="1" applyProtection="1">
      <alignment horizontal="center" vertical="center" wrapText="1"/>
      <protection hidden="1"/>
    </xf>
    <xf numFmtId="0" fontId="11" fillId="14" borderId="42" xfId="0" applyFont="1" applyFill="1" applyBorder="1" applyAlignment="1" applyProtection="1">
      <alignment horizontal="center" vertical="center" wrapText="1"/>
      <protection hidden="1"/>
    </xf>
    <xf numFmtId="0" fontId="11" fillId="14" borderId="44" xfId="0" applyFont="1" applyFill="1" applyBorder="1" applyAlignment="1" applyProtection="1">
      <alignment horizontal="center" vertical="center" wrapText="1"/>
      <protection hidden="1"/>
    </xf>
    <xf numFmtId="0" fontId="11" fillId="14" borderId="23" xfId="0" applyFont="1" applyFill="1" applyBorder="1" applyAlignment="1" applyProtection="1">
      <alignment horizontal="center" vertical="center" wrapText="1"/>
      <protection hidden="1"/>
    </xf>
    <xf numFmtId="0" fontId="11" fillId="14" borderId="20" xfId="0" applyFont="1" applyFill="1" applyBorder="1" applyAlignment="1" applyProtection="1">
      <alignment horizontal="center" vertical="center" wrapText="1"/>
      <protection hidden="1"/>
    </xf>
    <xf numFmtId="0" fontId="11" fillId="14" borderId="22" xfId="0" applyFont="1" applyFill="1" applyBorder="1" applyAlignment="1" applyProtection="1">
      <alignment horizontal="center" vertical="center" wrapText="1"/>
      <protection hidden="1"/>
    </xf>
    <xf numFmtId="0" fontId="37" fillId="3" borderId="20" xfId="0" applyFont="1" applyFill="1" applyBorder="1" applyAlignment="1" applyProtection="1">
      <alignment horizontal="left" vertical="center"/>
      <protection hidden="1"/>
    </xf>
    <xf numFmtId="0" fontId="37" fillId="3" borderId="22" xfId="0" applyFont="1" applyFill="1" applyBorder="1" applyAlignment="1" applyProtection="1">
      <alignment horizontal="left" vertical="center"/>
      <protection hidden="1"/>
    </xf>
    <xf numFmtId="2" fontId="4" fillId="0" borderId="23" xfId="0" applyNumberFormat="1" applyFont="1" applyBorder="1" applyAlignment="1" applyProtection="1">
      <alignment horizontal="center" vertical="top" wrapText="1"/>
      <protection hidden="1"/>
    </xf>
    <xf numFmtId="2" fontId="4" fillId="0" borderId="20" xfId="0" applyNumberFormat="1" applyFont="1" applyBorder="1" applyAlignment="1" applyProtection="1">
      <alignment horizontal="center" vertical="top" wrapText="1"/>
      <protection hidden="1"/>
    </xf>
    <xf numFmtId="49" fontId="57" fillId="5" borderId="68" xfId="0" applyNumberFormat="1" applyFont="1" applyFill="1" applyBorder="1" applyAlignment="1" applyProtection="1">
      <alignment horizontal="left" vertical="center" wrapText="1" indent="1"/>
      <protection hidden="1"/>
    </xf>
    <xf numFmtId="49" fontId="57" fillId="5" borderId="69" xfId="0" applyNumberFormat="1" applyFont="1" applyFill="1" applyBorder="1" applyAlignment="1" applyProtection="1">
      <alignment horizontal="left" vertical="center" wrapText="1" indent="1"/>
      <protection hidden="1"/>
    </xf>
    <xf numFmtId="49" fontId="57" fillId="5" borderId="70" xfId="0" applyNumberFormat="1" applyFont="1" applyFill="1" applyBorder="1" applyAlignment="1" applyProtection="1">
      <alignment horizontal="left" vertical="center" wrapText="1" indent="1"/>
      <protection hidden="1"/>
    </xf>
    <xf numFmtId="49" fontId="57" fillId="5" borderId="68" xfId="0" applyNumberFormat="1" applyFont="1" applyFill="1" applyBorder="1" applyAlignment="1" applyProtection="1">
      <alignment horizontal="left" vertical="top" wrapText="1" indent="1"/>
      <protection hidden="1"/>
    </xf>
    <xf numFmtId="49" fontId="57" fillId="5" borderId="69" xfId="0" applyNumberFormat="1" applyFont="1" applyFill="1" applyBorder="1" applyAlignment="1" applyProtection="1">
      <alignment horizontal="left" vertical="top" wrapText="1" indent="1"/>
      <protection hidden="1"/>
    </xf>
    <xf numFmtId="49" fontId="57" fillId="5" borderId="70" xfId="0" applyNumberFormat="1" applyFont="1" applyFill="1" applyBorder="1" applyAlignment="1" applyProtection="1">
      <alignment horizontal="left" vertical="top" wrapText="1" indent="1"/>
      <protection hidden="1"/>
    </xf>
    <xf numFmtId="3" fontId="23" fillId="0" borderId="52" xfId="0" applyNumberFormat="1" applyFont="1" applyBorder="1" applyAlignment="1" applyProtection="1">
      <alignment horizontal="center" vertical="center" wrapText="1"/>
      <protection hidden="1"/>
    </xf>
    <xf numFmtId="3" fontId="23" fillId="0" borderId="43" xfId="0" applyNumberFormat="1" applyFont="1" applyBorder="1" applyAlignment="1" applyProtection="1">
      <alignment horizontal="center" vertical="center" wrapText="1"/>
      <protection hidden="1"/>
    </xf>
    <xf numFmtId="3" fontId="23" fillId="0" borderId="44" xfId="0" applyNumberFormat="1" applyFont="1" applyBorder="1" applyAlignment="1" applyProtection="1">
      <alignment horizontal="center" vertical="center" wrapText="1"/>
      <protection hidden="1"/>
    </xf>
    <xf numFmtId="0" fontId="11" fillId="11" borderId="22" xfId="0" applyFont="1" applyFill="1" applyBorder="1" applyAlignment="1" applyProtection="1">
      <alignment horizontal="left" vertical="top"/>
      <protection hidden="1"/>
    </xf>
    <xf numFmtId="2" fontId="19" fillId="12" borderId="42" xfId="0" applyNumberFormat="1" applyFont="1" applyFill="1" applyBorder="1" applyAlignment="1" applyProtection="1">
      <alignment horizontal="center" vertical="center" wrapText="1"/>
      <protection hidden="1"/>
    </xf>
    <xf numFmtId="2" fontId="19" fillId="12" borderId="44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42" xfId="0" applyFont="1" applyFill="1" applyBorder="1" applyAlignment="1" applyProtection="1">
      <alignment horizontal="center" vertical="center" wrapText="1"/>
      <protection hidden="1"/>
    </xf>
    <xf numFmtId="0" fontId="17" fillId="0" borderId="44" xfId="0" applyFont="1" applyFill="1" applyBorder="1" applyAlignment="1" applyProtection="1">
      <alignment horizontal="center" vertical="center" wrapText="1"/>
      <protection hidden="1"/>
    </xf>
    <xf numFmtId="0" fontId="21" fillId="3" borderId="35" xfId="0" applyFont="1" applyFill="1" applyBorder="1" applyAlignment="1" applyProtection="1">
      <alignment horizontal="center" vertical="center"/>
      <protection hidden="1"/>
    </xf>
    <xf numFmtId="0" fontId="21" fillId="3" borderId="33" xfId="0" applyFont="1" applyFill="1" applyBorder="1" applyAlignment="1" applyProtection="1">
      <alignment horizontal="center" vertical="center"/>
      <protection hidden="1"/>
    </xf>
    <xf numFmtId="0" fontId="21" fillId="3" borderId="39" xfId="0" applyFont="1" applyFill="1" applyBorder="1" applyAlignment="1" applyProtection="1">
      <alignment horizontal="center" vertical="center"/>
      <protection hidden="1"/>
    </xf>
    <xf numFmtId="0" fontId="21" fillId="3" borderId="34" xfId="0" applyFont="1" applyFill="1" applyBorder="1" applyAlignment="1" applyProtection="1">
      <alignment horizontal="center" vertical="center"/>
      <protection hidden="1"/>
    </xf>
    <xf numFmtId="2" fontId="27" fillId="3" borderId="0" xfId="0" applyNumberFormat="1" applyFont="1" applyFill="1" applyBorder="1" applyAlignment="1" applyProtection="1">
      <alignment horizontal="center" vertical="center"/>
      <protection hidden="1"/>
    </xf>
    <xf numFmtId="0" fontId="14" fillId="3" borderId="0" xfId="0" applyFont="1" applyFill="1" applyBorder="1" applyAlignment="1" applyProtection="1">
      <alignment horizontal="center" vertical="center"/>
      <protection hidden="1"/>
    </xf>
    <xf numFmtId="0" fontId="44" fillId="4" borderId="0" xfId="0" applyFont="1" applyFill="1" applyBorder="1" applyAlignment="1" applyProtection="1">
      <alignment horizontal="center" vertical="center"/>
      <protection hidden="1"/>
    </xf>
    <xf numFmtId="0" fontId="47" fillId="4" borderId="0" xfId="0" applyFont="1" applyFill="1" applyBorder="1" applyAlignment="1" applyProtection="1">
      <alignment horizontal="center" vertical="center" wrapText="1"/>
      <protection hidden="1"/>
    </xf>
    <xf numFmtId="49" fontId="60" fillId="0" borderId="37" xfId="0" applyNumberFormat="1" applyFont="1" applyBorder="1" applyAlignment="1" applyProtection="1">
      <alignment horizontal="left" vertical="center" wrapText="1" indent="2"/>
      <protection hidden="1"/>
    </xf>
    <xf numFmtId="49" fontId="60" fillId="0" borderId="0" xfId="0" applyNumberFormat="1" applyFont="1" applyBorder="1" applyAlignment="1" applyProtection="1">
      <alignment horizontal="left" vertical="center" wrapText="1" indent="2"/>
      <protection hidden="1"/>
    </xf>
    <xf numFmtId="49" fontId="60" fillId="0" borderId="38" xfId="0" applyNumberFormat="1" applyFont="1" applyBorder="1" applyAlignment="1" applyProtection="1">
      <alignment horizontal="left" vertical="center" wrapText="1" indent="2"/>
      <protection hidden="1"/>
    </xf>
    <xf numFmtId="49" fontId="60" fillId="0" borderId="54" xfId="0" applyNumberFormat="1" applyFont="1" applyBorder="1" applyAlignment="1" applyProtection="1">
      <alignment horizontal="left" vertical="center" wrapText="1" indent="2"/>
      <protection hidden="1"/>
    </xf>
    <xf numFmtId="49" fontId="60" fillId="0" borderId="47" xfId="0" applyNumberFormat="1" applyFont="1" applyBorder="1" applyAlignment="1" applyProtection="1">
      <alignment horizontal="left" vertical="center" wrapText="1" indent="2"/>
      <protection hidden="1"/>
    </xf>
    <xf numFmtId="49" fontId="60" fillId="0" borderId="50" xfId="0" applyNumberFormat="1" applyFont="1" applyBorder="1" applyAlignment="1" applyProtection="1">
      <alignment horizontal="left" vertical="center" wrapText="1" indent="2"/>
      <protection hidden="1"/>
    </xf>
    <xf numFmtId="49" fontId="60" fillId="0" borderId="68" xfId="0" applyNumberFormat="1" applyFont="1" applyBorder="1" applyAlignment="1" applyProtection="1">
      <alignment horizontal="left" vertical="top" wrapText="1" indent="2"/>
      <protection hidden="1"/>
    </xf>
    <xf numFmtId="49" fontId="60" fillId="0" borderId="69" xfId="0" applyNumberFormat="1" applyFont="1" applyBorder="1" applyAlignment="1" applyProtection="1">
      <alignment horizontal="left" vertical="top" wrapText="1" indent="2"/>
      <protection hidden="1"/>
    </xf>
    <xf numFmtId="49" fontId="60" fillId="0" borderId="70" xfId="0" applyNumberFormat="1" applyFont="1" applyBorder="1" applyAlignment="1" applyProtection="1">
      <alignment horizontal="left" vertical="top" wrapText="1" indent="2"/>
      <protection hidden="1"/>
    </xf>
    <xf numFmtId="0" fontId="11" fillId="19" borderId="53" xfId="0" applyFont="1" applyFill="1" applyBorder="1" applyAlignment="1" applyProtection="1">
      <alignment horizontal="left" vertical="center" wrapText="1"/>
      <protection hidden="1"/>
    </xf>
    <xf numFmtId="0" fontId="11" fillId="19" borderId="45" xfId="0" applyFont="1" applyFill="1" applyBorder="1" applyAlignment="1" applyProtection="1">
      <alignment horizontal="left" vertical="center" wrapText="1"/>
      <protection hidden="1"/>
    </xf>
    <xf numFmtId="0" fontId="11" fillId="19" borderId="46" xfId="0" applyFont="1" applyFill="1" applyBorder="1" applyAlignment="1" applyProtection="1">
      <alignment horizontal="left" vertical="center" wrapText="1"/>
      <protection hidden="1"/>
    </xf>
    <xf numFmtId="0" fontId="11" fillId="11" borderId="23" xfId="0" applyFont="1" applyFill="1" applyBorder="1" applyAlignment="1" applyProtection="1">
      <alignment horizontal="left" vertical="top" wrapText="1"/>
      <protection hidden="1"/>
    </xf>
    <xf numFmtId="0" fontId="11" fillId="11" borderId="20" xfId="0" applyFont="1" applyFill="1" applyBorder="1" applyAlignment="1" applyProtection="1">
      <alignment horizontal="left" vertical="top" wrapText="1"/>
      <protection hidden="1"/>
    </xf>
    <xf numFmtId="0" fontId="11" fillId="11" borderId="22" xfId="0" applyFont="1" applyFill="1" applyBorder="1" applyAlignment="1" applyProtection="1">
      <alignment horizontal="left" vertical="top" wrapText="1"/>
      <protection hidden="1"/>
    </xf>
    <xf numFmtId="4" fontId="57" fillId="19" borderId="23" xfId="0" applyNumberFormat="1" applyFont="1" applyFill="1" applyBorder="1" applyAlignment="1" applyProtection="1">
      <alignment horizontal="center" vertical="center" wrapText="1"/>
      <protection hidden="1"/>
    </xf>
    <xf numFmtId="4" fontId="57" fillId="19" borderId="20" xfId="0" applyNumberFormat="1" applyFont="1" applyFill="1" applyBorder="1" applyAlignment="1" applyProtection="1">
      <alignment horizontal="center" vertical="center" wrapText="1"/>
      <protection hidden="1"/>
    </xf>
    <xf numFmtId="4" fontId="57" fillId="19" borderId="22" xfId="0" applyNumberFormat="1" applyFont="1" applyFill="1" applyBorder="1" applyAlignment="1" applyProtection="1">
      <alignment horizontal="center" vertical="center" wrapText="1"/>
      <protection hidden="1"/>
    </xf>
    <xf numFmtId="0" fontId="34" fillId="3" borderId="0" xfId="9" applyFont="1" applyFill="1" applyAlignment="1" applyProtection="1">
      <alignment horizontal="left" vertical="top" wrapText="1"/>
      <protection hidden="1"/>
    </xf>
    <xf numFmtId="190" fontId="36" fillId="3" borderId="57" xfId="9" applyNumberFormat="1" applyFont="1" applyFill="1" applyBorder="1" applyAlignment="1" applyProtection="1">
      <alignment horizontal="center" vertical="top" wrapText="1"/>
      <protection hidden="1"/>
    </xf>
    <xf numFmtId="190" fontId="36" fillId="3" borderId="59" xfId="9" applyNumberFormat="1" applyFont="1" applyFill="1" applyBorder="1" applyAlignment="1" applyProtection="1">
      <alignment horizontal="center" vertical="top" wrapText="1"/>
      <protection hidden="1"/>
    </xf>
    <xf numFmtId="190" fontId="13" fillId="3" borderId="57" xfId="9" applyNumberFormat="1" applyFont="1" applyFill="1" applyBorder="1" applyAlignment="1" applyProtection="1">
      <alignment horizontal="center" vertical="top" wrapText="1"/>
      <protection hidden="1"/>
    </xf>
    <xf numFmtId="190" fontId="13" fillId="3" borderId="59" xfId="9" applyNumberFormat="1" applyFont="1" applyFill="1" applyBorder="1" applyAlignment="1" applyProtection="1">
      <alignment horizontal="center" vertical="top" wrapText="1"/>
      <protection hidden="1"/>
    </xf>
    <xf numFmtId="190" fontId="13" fillId="16" borderId="65" xfId="9" applyNumberFormat="1" applyFont="1" applyFill="1" applyBorder="1" applyAlignment="1" applyProtection="1">
      <alignment horizontal="center" vertical="top" wrapText="1"/>
      <protection hidden="1"/>
    </xf>
    <xf numFmtId="190" fontId="13" fillId="16" borderId="66" xfId="9" applyNumberFormat="1" applyFont="1" applyFill="1" applyBorder="1" applyAlignment="1" applyProtection="1">
      <alignment horizontal="center" vertical="top" wrapText="1"/>
      <protection hidden="1"/>
    </xf>
    <xf numFmtId="0" fontId="14" fillId="15" borderId="57" xfId="9" applyFont="1" applyFill="1" applyBorder="1" applyAlignment="1" applyProtection="1">
      <alignment horizontal="center" vertical="top" wrapText="1"/>
      <protection hidden="1"/>
    </xf>
    <xf numFmtId="0" fontId="14" fillId="15" borderId="59" xfId="9" applyFont="1" applyFill="1" applyBorder="1" applyAlignment="1" applyProtection="1">
      <alignment horizontal="center" vertical="top" wrapText="1"/>
      <protection hidden="1"/>
    </xf>
    <xf numFmtId="190" fontId="14" fillId="15" borderId="1" xfId="9" applyNumberFormat="1" applyFont="1" applyFill="1" applyBorder="1" applyAlignment="1" applyProtection="1">
      <alignment horizontal="center" vertical="top" wrapText="1"/>
      <protection hidden="1"/>
    </xf>
    <xf numFmtId="0" fontId="14" fillId="5" borderId="57" xfId="9" applyFont="1" applyFill="1" applyBorder="1" applyAlignment="1" applyProtection="1">
      <alignment horizontal="center" vertical="center" wrapText="1"/>
      <protection hidden="1"/>
    </xf>
    <xf numFmtId="0" fontId="14" fillId="5" borderId="58" xfId="9" applyFont="1" applyFill="1" applyBorder="1" applyAlignment="1" applyProtection="1">
      <alignment horizontal="center" vertical="center" wrapText="1"/>
      <protection hidden="1"/>
    </xf>
    <xf numFmtId="0" fontId="13" fillId="3" borderId="0" xfId="9" applyFont="1" applyFill="1" applyBorder="1" applyAlignment="1" applyProtection="1">
      <alignment horizontal="center" vertical="top" wrapText="1"/>
      <protection hidden="1"/>
    </xf>
    <xf numFmtId="0" fontId="10" fillId="3" borderId="0" xfId="10" applyFont="1" applyFill="1" applyBorder="1" applyAlignment="1" applyProtection="1">
      <alignment horizontal="left" vertical="top" wrapText="1"/>
      <protection hidden="1"/>
    </xf>
    <xf numFmtId="0" fontId="62" fillId="3" borderId="62" xfId="0" applyFont="1" applyFill="1" applyBorder="1" applyAlignment="1" applyProtection="1">
      <alignment horizontal="center" vertical="center"/>
      <protection hidden="1"/>
    </xf>
    <xf numFmtId="0" fontId="62" fillId="3" borderId="63" xfId="0" applyFont="1" applyFill="1" applyBorder="1" applyAlignment="1" applyProtection="1">
      <alignment horizontal="center" vertical="center"/>
      <protection hidden="1"/>
    </xf>
    <xf numFmtId="0" fontId="62" fillId="3" borderId="64" xfId="0" applyFont="1" applyFill="1" applyBorder="1" applyAlignment="1" applyProtection="1">
      <alignment horizontal="center" vertical="center"/>
      <protection hidden="1"/>
    </xf>
    <xf numFmtId="0" fontId="35" fillId="17" borderId="56" xfId="9" applyFont="1" applyFill="1" applyBorder="1" applyAlignment="1" applyProtection="1">
      <alignment horizontal="center" vertical="center" wrapText="1"/>
      <protection hidden="1"/>
    </xf>
    <xf numFmtId="0" fontId="35" fillId="17" borderId="60" xfId="9" applyFont="1" applyFill="1" applyBorder="1" applyAlignment="1" applyProtection="1">
      <alignment horizontal="center" vertical="center" wrapText="1"/>
      <protection hidden="1"/>
    </xf>
    <xf numFmtId="0" fontId="35" fillId="17" borderId="57" xfId="9" applyFont="1" applyFill="1" applyBorder="1" applyAlignment="1" applyProtection="1">
      <alignment horizontal="center" vertical="top" wrapText="1"/>
      <protection hidden="1"/>
    </xf>
    <xf numFmtId="0" fontId="35" fillId="17" borderId="58" xfId="9" applyFont="1" applyFill="1" applyBorder="1" applyAlignment="1" applyProtection="1">
      <alignment horizontal="center" vertical="top" wrapText="1"/>
      <protection hidden="1"/>
    </xf>
    <xf numFmtId="0" fontId="35" fillId="17" borderId="59" xfId="9" applyFont="1" applyFill="1" applyBorder="1" applyAlignment="1" applyProtection="1">
      <alignment horizontal="center" vertical="top" wrapText="1"/>
      <protection hidden="1"/>
    </xf>
    <xf numFmtId="0" fontId="4" fillId="0" borderId="9" xfId="0" applyFont="1" applyBorder="1" applyAlignment="1" applyProtection="1">
      <alignment horizontal="left" vertical="top" wrapText="1"/>
      <protection hidden="1"/>
    </xf>
    <xf numFmtId="0" fontId="4" fillId="0" borderId="0" xfId="0" applyFont="1" applyBorder="1" applyAlignment="1" applyProtection="1">
      <alignment horizontal="left" vertical="top" wrapText="1"/>
      <protection hidden="1"/>
    </xf>
    <xf numFmtId="0" fontId="4" fillId="0" borderId="38" xfId="0" applyFont="1" applyBorder="1" applyAlignment="1" applyProtection="1">
      <alignment horizontal="left" vertical="top" wrapText="1"/>
      <protection hidden="1"/>
    </xf>
    <xf numFmtId="190" fontId="13" fillId="20" borderId="61" xfId="9" applyNumberFormat="1" applyFont="1" applyFill="1" applyBorder="1" applyAlignment="1" applyProtection="1">
      <alignment horizontal="center" vertical="top" wrapText="1"/>
      <protection hidden="1"/>
    </xf>
  </cellXfs>
  <cellStyles count="11">
    <cellStyle name="Normal 2 3" xfId="10"/>
    <cellStyle name="Normal 4" xfId="9"/>
    <cellStyle name="Normal 5" xfId="3"/>
    <cellStyle name="Normal_Sheet3" xfId="4"/>
    <cellStyle name="เครื่องหมายจุลภาค" xfId="5" builtinId="3"/>
    <cellStyle name="เครื่องหมายจุลภาค 2" xfId="7"/>
    <cellStyle name="ปกติ" xfId="0" builtinId="0"/>
    <cellStyle name="ปกติ 2" xfId="1"/>
    <cellStyle name="ปกติ 3" xfId="2"/>
    <cellStyle name="ปกติ 4" xfId="6"/>
    <cellStyle name="เปอร์เซ็นต์ 2" xfId="8"/>
  </cellStyles>
  <dxfs count="365"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gradientFill degree="90">
          <stop position="0">
            <color theme="0"/>
          </stop>
          <stop position="1">
            <color rgb="FF00FFCC"/>
          </stop>
        </gradient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 patternType="mediumGray"/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 patternType="mediumGray"/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color rgb="FFFF0000"/>
      </font>
    </dxf>
    <dxf>
      <font>
        <color auto="1"/>
      </font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ont>
        <color auto="1"/>
      </font>
      <fill>
        <patternFill>
          <bgColor theme="9" tint="0.79998168889431442"/>
        </patternFill>
      </fill>
    </dxf>
    <dxf>
      <font>
        <color auto="1"/>
      </font>
      <fill>
        <patternFill>
          <bgColor rgb="FFFF9999"/>
        </patternFill>
      </fill>
    </dxf>
    <dxf>
      <font>
        <b/>
        <i val="0"/>
        <color rgb="FFFF0000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333300"/>
      <color rgb="FF00FFCC"/>
      <color rgb="FF0000FF"/>
      <color rgb="FFFFE1FF"/>
      <color rgb="FFFFD5FF"/>
      <color rgb="FFFFFFCC"/>
      <color rgb="FFCCFFCC"/>
      <color rgb="FFFFFF99"/>
      <color rgb="FFFEF5F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6928</xdr:colOff>
      <xdr:row>28</xdr:row>
      <xdr:rowOff>242455</xdr:rowOff>
    </xdr:from>
    <xdr:to>
      <xdr:col>11</xdr:col>
      <xdr:colOff>807028</xdr:colOff>
      <xdr:row>47</xdr:row>
      <xdr:rowOff>90055</xdr:rowOff>
    </xdr:to>
    <xdr:grpSp>
      <xdr:nvGrpSpPr>
        <xdr:cNvPr id="4" name="กลุ่ม 3"/>
        <xdr:cNvGrpSpPr/>
      </xdr:nvGrpSpPr>
      <xdr:grpSpPr>
        <a:xfrm>
          <a:off x="1226128" y="23011015"/>
          <a:ext cx="10126980" cy="6797040"/>
          <a:chOff x="2743200" y="19640550"/>
          <a:chExt cx="10058400" cy="6724650"/>
        </a:xfrm>
      </xdr:grpSpPr>
      <xdr:pic>
        <xdr:nvPicPr>
          <xdr:cNvPr id="5" name="รูปภาพ 4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4166" t="29078" r="40827" b="6840"/>
          <a:stretch/>
        </xdr:blipFill>
        <xdr:spPr>
          <a:xfrm>
            <a:off x="2743200" y="19640550"/>
            <a:ext cx="10058400" cy="6591300"/>
          </a:xfrm>
          <a:prstGeom prst="rect">
            <a:avLst/>
          </a:prstGeom>
          <a:ln w="38100" cap="sq">
            <a:solidFill>
              <a:schemeClr val="bg1">
                <a:lumMod val="50000"/>
              </a:schemeClr>
            </a:solidFill>
            <a:prstDash val="solid"/>
            <a:miter lim="800000"/>
          </a:ln>
          <a:effectLst>
            <a:outerShdw blurRad="50800" dist="38100" dir="2700000" algn="tl" rotWithShape="0">
              <a:srgbClr val="000000">
                <a:alpha val="43000"/>
              </a:srgbClr>
            </a:outerShdw>
          </a:effectLst>
        </xdr:spPr>
      </xdr:pic>
      <xdr:sp macro="" textlink="">
        <xdr:nvSpPr>
          <xdr:cNvPr id="6" name="วงรี 5"/>
          <xdr:cNvSpPr/>
        </xdr:nvSpPr>
        <xdr:spPr>
          <a:xfrm>
            <a:off x="6038850" y="25793700"/>
            <a:ext cx="2590800" cy="571500"/>
          </a:xfrm>
          <a:prstGeom prst="ellipse">
            <a:avLst/>
          </a:prstGeom>
          <a:noFill/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24</xdr:col>
      <xdr:colOff>107373</xdr:colOff>
      <xdr:row>9</xdr:row>
      <xdr:rowOff>2892136</xdr:rowOff>
    </xdr:from>
    <xdr:to>
      <xdr:col>28</xdr:col>
      <xdr:colOff>659823</xdr:colOff>
      <xdr:row>10</xdr:row>
      <xdr:rowOff>38100</xdr:rowOff>
    </xdr:to>
    <xdr:sp macro="" textlink="">
      <xdr:nvSpPr>
        <xdr:cNvPr id="8" name="คำบรรยายภาพแบบเส้น 2 7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716280</xdr:colOff>
      <xdr:row>13</xdr:row>
      <xdr:rowOff>171450</xdr:rowOff>
    </xdr:from>
    <xdr:to>
      <xdr:col>17</xdr:col>
      <xdr:colOff>1268730</xdr:colOff>
      <xdr:row>15</xdr:row>
      <xdr:rowOff>228600</xdr:rowOff>
    </xdr:to>
    <xdr:sp macro="" textlink="">
      <xdr:nvSpPr>
        <xdr:cNvPr id="13" name="คำบรรยายภาพแบบเส้น 2 12"/>
        <xdr:cNvSpPr/>
      </xdr:nvSpPr>
      <xdr:spPr>
        <a:xfrm>
          <a:off x="13327380" y="17324070"/>
          <a:ext cx="4697730" cy="78867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758190</xdr:colOff>
      <xdr:row>16</xdr:row>
      <xdr:rowOff>209550</xdr:rowOff>
    </xdr:from>
    <xdr:to>
      <xdr:col>17</xdr:col>
      <xdr:colOff>1310640</xdr:colOff>
      <xdr:row>18</xdr:row>
      <xdr:rowOff>171450</xdr:rowOff>
    </xdr:to>
    <xdr:sp macro="" textlink="">
      <xdr:nvSpPr>
        <xdr:cNvPr id="14" name="คำบรรยายภาพแบบเส้น 2 13"/>
        <xdr:cNvSpPr/>
      </xdr:nvSpPr>
      <xdr:spPr>
        <a:xfrm>
          <a:off x="13369290" y="18459450"/>
          <a:ext cx="4697730" cy="693420"/>
        </a:xfrm>
        <a:prstGeom prst="borderCallout2">
          <a:avLst>
            <a:gd name="adj1" fmla="val 58398"/>
            <a:gd name="adj2" fmla="val 12"/>
            <a:gd name="adj3" fmla="val 49405"/>
            <a:gd name="adj4" fmla="val -36866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>
    <xdr:from>
      <xdr:col>13</xdr:col>
      <xdr:colOff>773430</xdr:colOff>
      <xdr:row>23</xdr:row>
      <xdr:rowOff>64770</xdr:rowOff>
    </xdr:from>
    <xdr:to>
      <xdr:col>17</xdr:col>
      <xdr:colOff>1325880</xdr:colOff>
      <xdr:row>25</xdr:row>
      <xdr:rowOff>26670</xdr:rowOff>
    </xdr:to>
    <xdr:sp macro="" textlink="">
      <xdr:nvSpPr>
        <xdr:cNvPr id="15" name="คำบรรยายภาพแบบเส้น 2 14"/>
        <xdr:cNvSpPr/>
      </xdr:nvSpPr>
      <xdr:spPr>
        <a:xfrm>
          <a:off x="13384530" y="20874990"/>
          <a:ext cx="4697730" cy="693420"/>
        </a:xfrm>
        <a:prstGeom prst="borderCallout2">
          <a:avLst>
            <a:gd name="adj1" fmla="val 58398"/>
            <a:gd name="adj2" fmla="val 12"/>
            <a:gd name="adj3" fmla="val 45009"/>
            <a:gd name="adj4" fmla="val -33622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กรอกผลดำเนินงานที่หลักสูตรดำเนินการได้</a:t>
          </a:r>
        </a:p>
      </xdr:txBody>
    </xdr:sp>
    <xdr:clientData/>
  </xdr:twoCellAnchor>
  <xdr:twoCellAnchor editAs="oneCell">
    <xdr:from>
      <xdr:col>3</xdr:col>
      <xdr:colOff>471056</xdr:colOff>
      <xdr:row>31</xdr:row>
      <xdr:rowOff>41564</xdr:rowOff>
    </xdr:from>
    <xdr:to>
      <xdr:col>6</xdr:col>
      <xdr:colOff>180110</xdr:colOff>
      <xdr:row>32</xdr:row>
      <xdr:rowOff>96981</xdr:rowOff>
    </xdr:to>
    <xdr:pic>
      <xdr:nvPicPr>
        <xdr:cNvPr id="16" name="รูปภาพ 15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colorTemperature colorTemp="11200"/>
                  </a14:imgEffect>
                </a14:imgLayer>
              </a14:imgProps>
            </a:ext>
          </a:extLst>
        </a:blip>
        <a:srcRect l="15184" t="46899" r="61194" b="46522"/>
        <a:stretch/>
      </xdr:blipFill>
      <xdr:spPr>
        <a:xfrm>
          <a:off x="2718956" y="24082664"/>
          <a:ext cx="2818014" cy="421177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</xdr:colOff>
      <xdr:row>6</xdr:row>
      <xdr:rowOff>335972</xdr:rowOff>
    </xdr:from>
    <xdr:to>
      <xdr:col>17</xdr:col>
      <xdr:colOff>1190868</xdr:colOff>
      <xdr:row>7</xdr:row>
      <xdr:rowOff>3505200</xdr:rowOff>
    </xdr:to>
    <xdr:pic>
      <xdr:nvPicPr>
        <xdr:cNvPr id="17" name="รูปภาพ 1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310" t="34617" r="4533" b="50369"/>
        <a:stretch/>
      </xdr:blipFill>
      <xdr:spPr>
        <a:xfrm>
          <a:off x="1181099" y="3193472"/>
          <a:ext cx="16640419" cy="3531178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</xdr:row>
      <xdr:rowOff>114300</xdr:rowOff>
    </xdr:from>
    <xdr:to>
      <xdr:col>17</xdr:col>
      <xdr:colOff>1066800</xdr:colOff>
      <xdr:row>10</xdr:row>
      <xdr:rowOff>0</xdr:rowOff>
    </xdr:to>
    <xdr:pic>
      <xdr:nvPicPr>
        <xdr:cNvPr id="18" name="รูปภาพ 1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30745" r="53822" b="47835"/>
        <a:stretch/>
      </xdr:blipFill>
      <xdr:spPr>
        <a:xfrm>
          <a:off x="1295400" y="7067550"/>
          <a:ext cx="16402050" cy="5657850"/>
        </a:xfrm>
        <a:prstGeom prst="rect">
          <a:avLst/>
        </a:prstGeom>
      </xdr:spPr>
    </xdr:pic>
    <xdr:clientData/>
  </xdr:twoCellAnchor>
  <xdr:twoCellAnchor>
    <xdr:from>
      <xdr:col>14</xdr:col>
      <xdr:colOff>400050</xdr:colOff>
      <xdr:row>9</xdr:row>
      <xdr:rowOff>3566160</xdr:rowOff>
    </xdr:from>
    <xdr:to>
      <xdr:col>17</xdr:col>
      <xdr:colOff>1009650</xdr:colOff>
      <xdr:row>9</xdr:row>
      <xdr:rowOff>5048250</xdr:rowOff>
    </xdr:to>
    <xdr:sp macro="" textlink="">
      <xdr:nvSpPr>
        <xdr:cNvPr id="11" name="คำบรรยายภาพแบบเส้น 2 10"/>
        <xdr:cNvSpPr/>
      </xdr:nvSpPr>
      <xdr:spPr>
        <a:xfrm>
          <a:off x="13944600" y="11090910"/>
          <a:ext cx="3695700" cy="1482090"/>
        </a:xfrm>
        <a:prstGeom prst="borderCallout2">
          <a:avLst>
            <a:gd name="adj1" fmla="val 43975"/>
            <a:gd name="adj2" fmla="val 2131"/>
            <a:gd name="adj3" fmla="val 44523"/>
            <a:gd name="adj4" fmla="val -50320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หากเป็นตัวบ่งชี้เชิงปริมาณให้กรอกผลการดำเนินงาน (ตัวตั้ง ตัวหาร) ของแต่ละตัวบ่งชี้</a:t>
          </a:r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107373</xdr:colOff>
      <xdr:row>16</xdr:row>
      <xdr:rowOff>2892136</xdr:rowOff>
    </xdr:from>
    <xdr:to>
      <xdr:col>28</xdr:col>
      <xdr:colOff>659823</xdr:colOff>
      <xdr:row>18</xdr:row>
      <xdr:rowOff>38100</xdr:rowOff>
    </xdr:to>
    <xdr:sp macro="" textlink="">
      <xdr:nvSpPr>
        <xdr:cNvPr id="19" name="คำบรรยายภาพแบบเส้น 2 18"/>
        <xdr:cNvSpPr/>
      </xdr:nvSpPr>
      <xdr:spPr>
        <a:xfrm>
          <a:off x="24396123" y="10416886"/>
          <a:ext cx="4667250" cy="2918114"/>
        </a:xfrm>
        <a:prstGeom prst="borderCallout2">
          <a:avLst>
            <a:gd name="adj1" fmla="val 58398"/>
            <a:gd name="adj2" fmla="val 12"/>
            <a:gd name="adj3" fmla="val -44330"/>
            <a:gd name="adj4" fmla="val -31574"/>
            <a:gd name="adj5" fmla="val 38627"/>
            <a:gd name="adj6" fmla="val 174"/>
          </a:avLst>
        </a:prstGeom>
        <a:ln/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จำเป็น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  <a:r>
            <a:rPr lang="th-TH" sz="28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</a:t>
          </a:r>
          <a:r>
            <a:rPr lang="th-TH" sz="2800" b="1">
              <a:latin typeface="TH SarabunPSK" panose="020B0500040200020003" pitchFamily="34" charset="-34"/>
              <a:cs typeface="TH SarabunPSK" panose="020B0500040200020003" pitchFamily="34" charset="-34"/>
            </a:rPr>
            <a:t>ลือกกลุ่มสาขาวิชา</a:t>
          </a:r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**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หากไม่เลือกกลุ่มสาขาที่หลักสูตรสังกัดจะทำให้</a:t>
          </a:r>
        </a:p>
        <a:p>
          <a:pPr algn="ctr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สูตรคำนวณตัวบ่งชี้ 4.2 ไม่ถูกต้อง</a:t>
          </a:r>
        </a:p>
        <a:p>
          <a:pPr algn="ctr"/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เพราะเกณฑ์การให้คะแนนแต่ละกลุ่มสาขาวิชามีความแตกต่างกัน</a:t>
          </a:r>
        </a:p>
        <a:p>
          <a:pPr algn="ctr"/>
          <a:endParaRPr lang="th-TH" sz="2800" b="1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</xdr:col>
      <xdr:colOff>80010</xdr:colOff>
      <xdr:row>9</xdr:row>
      <xdr:rowOff>5147310</xdr:rowOff>
    </xdr:from>
    <xdr:to>
      <xdr:col>17</xdr:col>
      <xdr:colOff>1097280</xdr:colOff>
      <xdr:row>11</xdr:row>
      <xdr:rowOff>297180</xdr:rowOff>
    </xdr:to>
    <xdr:pic>
      <xdr:nvPicPr>
        <xdr:cNvPr id="20" name="รูปภาพ 1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5" t="51665" r="53713" b="36527"/>
        <a:stretch/>
      </xdr:blipFill>
      <xdr:spPr>
        <a:xfrm>
          <a:off x="1299210" y="12736830"/>
          <a:ext cx="16562070" cy="313563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13</xdr:row>
      <xdr:rowOff>270510</xdr:rowOff>
    </xdr:from>
    <xdr:to>
      <xdr:col>17</xdr:col>
      <xdr:colOff>1158240</xdr:colOff>
      <xdr:row>21</xdr:row>
      <xdr:rowOff>255270</xdr:rowOff>
    </xdr:to>
    <xdr:pic>
      <xdr:nvPicPr>
        <xdr:cNvPr id="21" name="รูปภาพ 2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5287" t="51665" r="4735" b="36527"/>
        <a:stretch/>
      </xdr:blipFill>
      <xdr:spPr>
        <a:xfrm>
          <a:off x="1310640" y="17034510"/>
          <a:ext cx="16611600" cy="3124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Users/nOomOn/Downloads/LearningCalculator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qa.swu.ac.th/Users/QA-SO/Downloads/Users/kim/Dropbox/.dropbox.cache/2013-03-16/Documents%20and%20Settings/Administrator/Local%20Settings/Temporary%20Internet%20Files/Content.IE5/UMQFJ94T/template54v2.0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1;&#3619;&#3632;&#3585;&#3633;&#3609;%202553-2557/&#3611;&#3619;&#3632;&#3585;&#3633;&#3609;&#3588;&#3640;&#3603;&#3616;&#3634;&#3614;%20&#3611;&#3637;&#3585;&#3634;&#3619;&#3624;&#3638;&#3585;&#3625;&#3634;%2057/&#3607;&#3604;&#3621;&#3629;&#3591;&#3605;&#3634;&#3619;&#3634;&#3591;&#3588;&#3635;&#3609;&#3623;&#3603;&#3588;&#3632;&#3649;&#3609;&#3609;/&#3607;&#3604;&#3626;&#3629;&#3610;&#3619;&#3632;&#3604;&#3633;&#3610;&#3588;&#3603;&#3632;/&#3619;&#3632;&#3604;&#3633;&#3610;&#3588;&#3603;&#3632;%20&#3617;&#3624;&#3623;5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wto"/>
      <sheetName val="ป.1++"/>
      <sheetName val="ป.1++tem"/>
      <sheetName val="ป.1 (สกอ.)"/>
      <sheetName val="ป.1(สมศ.)"/>
      <sheetName val="ป.2"/>
      <sheetName val="ป.3"/>
      <sheetName val="info"/>
      <sheetName val="ป.4"/>
      <sheetName val="ป.5"/>
    </sheetNames>
    <sheetDataSet>
      <sheetData sheetId="0" refreshError="1"/>
      <sheetData sheetId="1"/>
      <sheetData sheetId="2"/>
      <sheetData sheetId="3"/>
      <sheetData sheetId="4"/>
      <sheetData sheetId="5" refreshError="1"/>
      <sheetData sheetId="6" refreshError="1"/>
      <sheetData sheetId="7">
        <row r="3">
          <cell r="E3" t="str">
            <v>คณะทันตแพทยศาสตร์</v>
          </cell>
        </row>
        <row r="4">
          <cell r="E4" t="str">
            <v>คณะเทคโนโลยีและนวัตกรรมผลิตภัณฑ์การเกษตร</v>
          </cell>
        </row>
        <row r="5">
          <cell r="E5" t="str">
            <v>คณะพยาบาลศาสตร์</v>
          </cell>
        </row>
        <row r="6">
          <cell r="E6" t="str">
            <v>คณะพลศึกษา</v>
          </cell>
        </row>
        <row r="7">
          <cell r="E7" t="str">
            <v>คณะแพทยศาสตร์</v>
          </cell>
        </row>
        <row r="8">
          <cell r="E8" t="str">
            <v>คณะเภสัชศาสตร์</v>
          </cell>
        </row>
        <row r="9">
          <cell r="E9" t="str">
            <v>คณะมนุษยศาสตร์</v>
          </cell>
        </row>
        <row r="10">
          <cell r="E10" t="str">
            <v>คณะวัฒนธรรมสิ่งแวดล้อมและการท่องเที่ยวเชิงนิเวศ</v>
          </cell>
        </row>
        <row r="11">
          <cell r="E11" t="str">
            <v>คณะวิทยาศาสตร์</v>
          </cell>
        </row>
        <row r="12">
          <cell r="E12" t="str">
            <v>คณะวิศวกรรมศาสตร์</v>
          </cell>
        </row>
        <row r="13">
          <cell r="E13" t="str">
            <v>คณะศิลปกรรมศาสตร์</v>
          </cell>
        </row>
        <row r="14">
          <cell r="E14" t="str">
            <v>คณะศึกษาศาสตร์</v>
          </cell>
        </row>
        <row r="15">
          <cell r="E15" t="str">
            <v>คณะสหเวชศาสตร์</v>
          </cell>
        </row>
        <row r="16">
          <cell r="E16" t="str">
            <v>คณะสังคมศาสตร์</v>
          </cell>
        </row>
        <row r="17">
          <cell r="E17" t="str">
            <v>บัณฑิตวิทยาลัย</v>
          </cell>
        </row>
        <row r="18">
          <cell r="E18" t="str">
            <v>วิทยาลัยนวัตกรรมสื่อสารสังคม</v>
          </cell>
        </row>
        <row r="19">
          <cell r="E19" t="str">
            <v>วิทยาลัยนานาชาติเพื่อศึกษาความยั่งยืน</v>
          </cell>
        </row>
        <row r="20">
          <cell r="E20" t="str">
            <v>วิทยาลัยโพธิวิชชาลัย</v>
          </cell>
        </row>
        <row r="21">
          <cell r="E21" t="str">
            <v>ศูนย์วิทยาศาสตรศึกษา</v>
          </cell>
        </row>
        <row r="22">
          <cell r="E22" t="str">
            <v>สถาบันวิจัยพฤติกรรมศาสตร์</v>
          </cell>
        </row>
        <row r="23">
          <cell r="E23" t="str">
            <v>สำนักทดสอบทางการศึกษาและจิตวิทยา</v>
          </cell>
        </row>
        <row r="24">
          <cell r="E24" t="str">
            <v>สำนักวิชาเศรษฐศาสตร์และนโยบายสาธารณะ</v>
          </cell>
        </row>
      </sheetData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Goal"/>
      <sheetName val="CDS"/>
      <sheetName val="Div"/>
      <sheetName val="info"/>
      <sheetName val="2553"/>
      <sheetName val="2554"/>
      <sheetName val="2555"/>
      <sheetName val="2554 (สมศ)"/>
      <sheetName val="2554 (สกอ)"/>
      <sheetName val="ป.2"/>
      <sheetName val="ป.3"/>
      <sheetName val="ป.4"/>
      <sheetName val="ป.5"/>
    </sheetNames>
    <sheetDataSet>
      <sheetData sheetId="0"/>
      <sheetData sheetId="1"/>
      <sheetData sheetId="2"/>
      <sheetData sheetId="3"/>
      <sheetData sheetId="4">
        <row r="1">
          <cell r="E1" t="str">
            <v>คณะทันตแพทยศาสตร์</v>
          </cell>
          <cell r="G1" t="str">
            <v xml:space="preserve"> -เลือก-</v>
          </cell>
        </row>
        <row r="2">
          <cell r="E2" t="str">
            <v>คณะเทคโนโลยีและนวัตกรรมผลิตภัณฑ์การเกษตร</v>
          </cell>
          <cell r="G2" t="str">
            <v>มี</v>
          </cell>
        </row>
        <row r="3">
          <cell r="E3" t="str">
            <v>คณะพยาบาลศาสตร์</v>
          </cell>
          <cell r="G3" t="str">
            <v>ไม่มี</v>
          </cell>
        </row>
        <row r="4">
          <cell r="E4" t="str">
            <v>คณะพลศึกษา</v>
          </cell>
        </row>
        <row r="5">
          <cell r="E5" t="str">
            <v>คณะแพทยศาสตร์</v>
          </cell>
        </row>
        <row r="6">
          <cell r="E6" t="str">
            <v>คณะเภสัชศาสตร์</v>
          </cell>
        </row>
        <row r="7">
          <cell r="E7" t="str">
            <v>คณะมนุษยศาสตร์</v>
          </cell>
        </row>
        <row r="8">
          <cell r="E8" t="str">
            <v>คณะวัฒนธรรมสิ่งแวดล้อมและการท่องเที่ยวเชิงนิเวศ</v>
          </cell>
        </row>
        <row r="9">
          <cell r="E9" t="str">
            <v>คณะวิทยาศาสตร์</v>
          </cell>
        </row>
        <row r="10">
          <cell r="E10" t="str">
            <v>คณะวิศวกรรมศาสตร์</v>
          </cell>
        </row>
        <row r="11">
          <cell r="E11" t="str">
            <v>คณะศิลปกรรมศาสตร์</v>
          </cell>
        </row>
        <row r="12">
          <cell r="E12" t="str">
            <v>คณะศึกษาศาสตร์</v>
          </cell>
        </row>
        <row r="13">
          <cell r="E13" t="str">
            <v>คณะสหเวชศาสตร์</v>
          </cell>
        </row>
        <row r="14">
          <cell r="E14" t="str">
            <v>คณะสังคมศาสตร์</v>
          </cell>
        </row>
        <row r="15">
          <cell r="E15" t="str">
            <v>บัณฑิตวิทยาลัย</v>
          </cell>
        </row>
        <row r="16">
          <cell r="E16" t="str">
            <v>วิทยาลัยนวัตกรรมสื่อสารสังคม</v>
          </cell>
        </row>
        <row r="17">
          <cell r="E17" t="str">
            <v>วิทยาลัยนานาชาติเพื่อศึกษาความยั่งยืน</v>
          </cell>
        </row>
        <row r="18">
          <cell r="E18" t="str">
            <v>วิทยาลัยโพธิวิชชาลัย</v>
          </cell>
        </row>
        <row r="19">
          <cell r="E19" t="str">
            <v>ศูนย์วิทยาศาสตรศึกษา</v>
          </cell>
        </row>
        <row r="20">
          <cell r="E20" t="str">
            <v>สถาบันวิจัยพฤติกรรมศาสตร์</v>
          </cell>
        </row>
        <row r="21">
          <cell r="E21" t="str">
            <v>สำนักทดสอบทางการศึกษาและจิตวิทยา</v>
          </cell>
        </row>
        <row r="22">
          <cell r="E22" t="str">
            <v>สำนักวิชาเศรษฐศาสตร์และนโยบายสาธารณะ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ulty"/>
      <sheetName val="curriculum"/>
      <sheetName val="Goal"/>
      <sheetName val="CDS"/>
      <sheetName val="Div"/>
      <sheetName val="QUALITY"/>
      <sheetName val="2553"/>
      <sheetName val="info"/>
      <sheetName val="ป.1++"/>
      <sheetName val="ป.1(สกอ.)"/>
      <sheetName val="ป.2++"/>
      <sheetName val="ป.2(สกอ.)"/>
      <sheetName val="Data_curri"/>
      <sheetName val="ftes"/>
    </sheetNames>
    <sheetDataSet>
      <sheetData sheetId="0">
        <row r="3">
          <cell r="D3" t="str">
            <v>ศูนย์วิทยาศาสตรศึกษา</v>
          </cell>
        </row>
      </sheetData>
      <sheetData sheetId="1">
        <row r="4">
          <cell r="C4" t="str">
            <v>หลักสูตรการศึกษามหาบัณฑิต สาขาวิชาวิทยาศาสตร์ศึกษา</v>
          </cell>
        </row>
      </sheetData>
      <sheetData sheetId="2">
        <row r="6">
          <cell r="E6">
            <v>85.71</v>
          </cell>
        </row>
      </sheetData>
      <sheetData sheetId="3">
        <row r="17">
          <cell r="E17" t="str">
            <v/>
          </cell>
        </row>
      </sheetData>
      <sheetData sheetId="4"/>
      <sheetData sheetId="5">
        <row r="7">
          <cell r="E7" t="str">
            <v xml:space="preserve"> -เลือก-</v>
          </cell>
        </row>
      </sheetData>
      <sheetData sheetId="6"/>
      <sheetData sheetId="7">
        <row r="1">
          <cell r="E1" t="str">
            <v>คณะทันตแพทยศาสตร์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J46"/>
  <sheetViews>
    <sheetView topLeftCell="A19" zoomScale="85" zoomScaleNormal="85" workbookViewId="0">
      <selection activeCell="I24" sqref="I24"/>
    </sheetView>
  </sheetViews>
  <sheetFormatPr defaultRowHeight="20.399999999999999" x14ac:dyDescent="0.35"/>
  <cols>
    <col min="1" max="1" width="3.73046875" customWidth="1"/>
    <col min="2" max="2" width="7.6640625" bestFit="1" customWidth="1"/>
    <col min="3" max="3" width="3" customWidth="1"/>
    <col min="4" max="4" width="40.06640625" customWidth="1"/>
    <col min="9" max="9" width="22.9296875" customWidth="1"/>
  </cols>
  <sheetData>
    <row r="2" spans="2:10" ht="23.4" x14ac:dyDescent="0.45">
      <c r="B2" s="25" t="s">
        <v>52</v>
      </c>
      <c r="C2" s="231"/>
      <c r="D2" s="231"/>
      <c r="E2" s="28" t="s">
        <v>53</v>
      </c>
      <c r="F2" s="217"/>
      <c r="G2" s="217"/>
      <c r="H2" s="217"/>
      <c r="I2" s="217"/>
      <c r="J2" s="22"/>
    </row>
    <row r="3" spans="2:10" ht="23.4" x14ac:dyDescent="0.45">
      <c r="B3" s="26" t="s">
        <v>48</v>
      </c>
      <c r="C3" s="218" t="s">
        <v>63</v>
      </c>
      <c r="D3" s="218"/>
      <c r="E3" s="27" t="s">
        <v>54</v>
      </c>
      <c r="F3" s="218" t="s">
        <v>55</v>
      </c>
      <c r="G3" s="218"/>
      <c r="H3" s="218"/>
      <c r="I3" s="218"/>
      <c r="J3" s="22"/>
    </row>
    <row r="4" spans="2:10" ht="23.4" x14ac:dyDescent="0.45">
      <c r="B4" s="23"/>
      <c r="C4" s="23"/>
      <c r="D4" s="23"/>
      <c r="E4" s="23"/>
      <c r="F4" s="23"/>
      <c r="G4" s="23"/>
      <c r="H4" s="23"/>
      <c r="I4" s="23"/>
      <c r="J4" s="22"/>
    </row>
    <row r="5" spans="2:10" ht="24" thickBot="1" x14ac:dyDescent="0.5">
      <c r="B5" s="22"/>
      <c r="C5" s="22"/>
      <c r="D5" s="2" t="s">
        <v>11</v>
      </c>
      <c r="E5" s="22"/>
      <c r="F5" s="22"/>
      <c r="G5" s="22"/>
      <c r="H5" s="22"/>
      <c r="I5" s="22"/>
      <c r="J5" s="22"/>
    </row>
    <row r="6" spans="2:10" ht="20.399999999999999" customHeight="1" x14ac:dyDescent="0.4">
      <c r="B6" s="22"/>
      <c r="C6" s="22"/>
      <c r="D6" s="232" t="s">
        <v>12</v>
      </c>
      <c r="E6" s="234" t="s">
        <v>1</v>
      </c>
      <c r="F6" s="235"/>
      <c r="G6" s="235"/>
      <c r="H6" s="236"/>
      <c r="I6" s="237" t="s">
        <v>41</v>
      </c>
      <c r="J6" s="22"/>
    </row>
    <row r="7" spans="2:10" ht="21" x14ac:dyDescent="0.4">
      <c r="B7" s="22"/>
      <c r="C7" s="22"/>
      <c r="D7" s="233"/>
      <c r="E7" s="24" t="s">
        <v>2</v>
      </c>
      <c r="F7" s="24" t="s">
        <v>4</v>
      </c>
      <c r="G7" s="24" t="s">
        <v>3</v>
      </c>
      <c r="H7" s="24" t="s">
        <v>6</v>
      </c>
      <c r="I7" s="238"/>
      <c r="J7" s="22"/>
    </row>
    <row r="8" spans="2:10" ht="21" x14ac:dyDescent="0.4">
      <c r="B8" s="22"/>
      <c r="C8" s="22"/>
      <c r="D8" s="239" t="s">
        <v>13</v>
      </c>
      <c r="E8" s="240"/>
      <c r="F8" s="240"/>
      <c r="G8" s="240"/>
      <c r="H8" s="240"/>
      <c r="I8" s="241"/>
      <c r="J8" s="22"/>
    </row>
    <row r="9" spans="2:10" ht="21" x14ac:dyDescent="0.4">
      <c r="B9" s="22"/>
      <c r="C9" s="22"/>
      <c r="D9" s="242" t="s">
        <v>14</v>
      </c>
      <c r="E9" s="243"/>
      <c r="F9" s="243"/>
      <c r="G9" s="244"/>
      <c r="H9" s="243"/>
      <c r="I9" s="245"/>
      <c r="J9" s="22"/>
    </row>
    <row r="10" spans="2:10" ht="21" x14ac:dyDescent="0.4">
      <c r="B10" s="22"/>
      <c r="C10" s="22"/>
      <c r="D10" s="9" t="s">
        <v>8</v>
      </c>
      <c r="E10" s="29"/>
      <c r="F10" s="30"/>
      <c r="G10" s="35" t="s">
        <v>28</v>
      </c>
      <c r="H10" s="37"/>
      <c r="I10" s="36"/>
      <c r="J10" s="22"/>
    </row>
    <row r="11" spans="2:10" ht="21" x14ac:dyDescent="0.4">
      <c r="B11" s="22"/>
      <c r="C11" s="22"/>
      <c r="D11" s="9" t="s">
        <v>9</v>
      </c>
      <c r="E11" s="31"/>
      <c r="F11" s="32"/>
      <c r="G11" s="35" t="s">
        <v>28</v>
      </c>
      <c r="H11" s="38"/>
      <c r="I11" s="36"/>
      <c r="J11" s="22"/>
    </row>
    <row r="12" spans="2:10" ht="21" x14ac:dyDescent="0.4">
      <c r="B12" s="22"/>
      <c r="C12" s="22"/>
      <c r="D12" s="9" t="s">
        <v>16</v>
      </c>
      <c r="E12" s="31"/>
      <c r="F12" s="32"/>
      <c r="G12" s="35" t="s">
        <v>28</v>
      </c>
      <c r="H12" s="38"/>
      <c r="I12" s="36" t="s">
        <v>15</v>
      </c>
      <c r="J12" s="22"/>
    </row>
    <row r="13" spans="2:10" ht="22.8" customHeight="1" x14ac:dyDescent="0.4">
      <c r="B13" s="22"/>
      <c r="C13" s="22"/>
      <c r="D13" s="9" t="s">
        <v>17</v>
      </c>
      <c r="E13" s="31"/>
      <c r="F13" s="32"/>
      <c r="G13" s="35" t="s">
        <v>28</v>
      </c>
      <c r="H13" s="38"/>
      <c r="I13" s="36" t="s">
        <v>15</v>
      </c>
      <c r="J13" s="22"/>
    </row>
    <row r="14" spans="2:10" ht="21" x14ac:dyDescent="0.4">
      <c r="B14" s="22"/>
      <c r="C14" s="22"/>
      <c r="D14" s="9" t="s">
        <v>46</v>
      </c>
      <c r="E14" s="31"/>
      <c r="F14" s="32"/>
      <c r="G14" s="35" t="s">
        <v>28</v>
      </c>
      <c r="H14" s="38"/>
      <c r="I14" s="36" t="s">
        <v>15</v>
      </c>
      <c r="J14" s="22"/>
    </row>
    <row r="15" spans="2:10" ht="21" x14ac:dyDescent="0.4">
      <c r="B15" s="22"/>
      <c r="C15" s="22"/>
      <c r="D15" s="9" t="s">
        <v>18</v>
      </c>
      <c r="E15" s="31"/>
      <c r="F15" s="32"/>
      <c r="G15" s="35" t="s">
        <v>28</v>
      </c>
      <c r="H15" s="38"/>
      <c r="I15" s="36" t="s">
        <v>15</v>
      </c>
      <c r="J15" s="22"/>
    </row>
    <row r="16" spans="2:10" ht="21" x14ac:dyDescent="0.4">
      <c r="B16" s="22"/>
      <c r="C16" s="22"/>
      <c r="D16" s="9" t="s">
        <v>19</v>
      </c>
      <c r="E16" s="31"/>
      <c r="F16" s="32"/>
      <c r="G16" s="35" t="s">
        <v>28</v>
      </c>
      <c r="H16" s="38"/>
      <c r="I16" s="36" t="s">
        <v>15</v>
      </c>
      <c r="J16" s="22"/>
    </row>
    <row r="17" spans="2:10" ht="21" x14ac:dyDescent="0.4">
      <c r="B17" s="22"/>
      <c r="C17" s="22"/>
      <c r="D17" s="9" t="s">
        <v>20</v>
      </c>
      <c r="E17" s="31"/>
      <c r="F17" s="32"/>
      <c r="G17" s="35" t="s">
        <v>28</v>
      </c>
      <c r="H17" s="38"/>
      <c r="I17" s="36" t="s">
        <v>15</v>
      </c>
      <c r="J17" s="22"/>
    </row>
    <row r="18" spans="2:10" ht="21" x14ac:dyDescent="0.4">
      <c r="B18" s="22"/>
      <c r="C18" s="22"/>
      <c r="D18" s="9" t="s">
        <v>21</v>
      </c>
      <c r="E18" s="31"/>
      <c r="F18" s="32"/>
      <c r="G18" s="35" t="s">
        <v>28</v>
      </c>
      <c r="H18" s="38"/>
      <c r="I18" s="36" t="s">
        <v>15</v>
      </c>
      <c r="J18" s="22"/>
    </row>
    <row r="19" spans="2:10" ht="36" x14ac:dyDescent="0.4">
      <c r="B19" s="22"/>
      <c r="C19" s="22"/>
      <c r="D19" s="9" t="s">
        <v>22</v>
      </c>
      <c r="E19" s="31"/>
      <c r="F19" s="32"/>
      <c r="G19" s="35" t="s">
        <v>28</v>
      </c>
      <c r="H19" s="38"/>
      <c r="I19" s="36" t="s">
        <v>15</v>
      </c>
      <c r="J19" s="22"/>
    </row>
    <row r="20" spans="2:10" ht="21" x14ac:dyDescent="0.4">
      <c r="B20" s="22"/>
      <c r="C20" s="22"/>
      <c r="D20" s="9" t="s">
        <v>23</v>
      </c>
      <c r="E20" s="31"/>
      <c r="F20" s="32"/>
      <c r="G20" s="35" t="s">
        <v>28</v>
      </c>
      <c r="H20" s="38"/>
      <c r="I20" s="36" t="s">
        <v>15</v>
      </c>
      <c r="J20" s="22"/>
    </row>
    <row r="21" spans="2:10" ht="36" x14ac:dyDescent="0.4">
      <c r="B21" s="22"/>
      <c r="C21" s="22"/>
      <c r="D21" s="9" t="s">
        <v>24</v>
      </c>
      <c r="E21" s="33"/>
      <c r="F21" s="34"/>
      <c r="G21" s="35" t="s">
        <v>28</v>
      </c>
      <c r="H21" s="39"/>
      <c r="I21" s="36" t="s">
        <v>15</v>
      </c>
      <c r="J21" s="22"/>
    </row>
    <row r="22" spans="2:10" ht="23.4" x14ac:dyDescent="0.4">
      <c r="B22" s="22"/>
      <c r="C22" s="22"/>
      <c r="D22" s="45" t="s">
        <v>64</v>
      </c>
      <c r="E22" s="46"/>
      <c r="F22" s="47"/>
      <c r="G22" s="219" t="str">
        <f>IF(G10="","",IF(AND(G10="ผ่าน",G11="ผ่าน",G12="ผ่าน",G13="ผ่าน",G14="ผ่าน",G15="ผ่าน",G16="ผ่าน",G17="ผ่าน",G18="ผ่าน",G19="ผ่าน",G20="ผ่าน",G21="ผ่าน"),"ผ่าน","ไม่ผ่าน"))</f>
        <v>ไม่ผ่าน</v>
      </c>
      <c r="H22" s="220"/>
      <c r="I22" s="48" t="s">
        <v>15</v>
      </c>
      <c r="J22" s="22"/>
    </row>
    <row r="23" spans="2:10" ht="21" x14ac:dyDescent="0.4">
      <c r="B23" s="22"/>
      <c r="C23" s="22"/>
      <c r="D23" s="40" t="s">
        <v>5</v>
      </c>
      <c r="E23" s="41"/>
      <c r="F23" s="41"/>
      <c r="G23" s="42"/>
      <c r="H23" s="42"/>
      <c r="I23" s="43"/>
      <c r="J23" s="22"/>
    </row>
    <row r="24" spans="2:10" ht="21" x14ac:dyDescent="0.4">
      <c r="B24" s="22"/>
      <c r="C24" s="22"/>
      <c r="D24" s="3" t="s">
        <v>25</v>
      </c>
      <c r="E24" s="49">
        <v>5</v>
      </c>
      <c r="F24" s="49">
        <v>1</v>
      </c>
      <c r="G24" s="5">
        <f>IF(E24="","",IFERROR(SUM(E24/F24),0))</f>
        <v>5</v>
      </c>
      <c r="H24" s="44">
        <f>IF(G24="","",G24)</f>
        <v>5</v>
      </c>
      <c r="I24" s="50" t="b">
        <f>IF(H24&gt;5,"โปรดตรวจสอบข้อมูล คะแนนเต็ม 5.00 คะแนน")</f>
        <v>0</v>
      </c>
      <c r="J24" s="22"/>
    </row>
    <row r="25" spans="2:10" ht="36" x14ac:dyDescent="0.4">
      <c r="B25" s="22"/>
      <c r="C25" s="22"/>
      <c r="D25" s="9" t="s">
        <v>65</v>
      </c>
      <c r="E25" s="4">
        <v>1</v>
      </c>
      <c r="F25" s="4">
        <v>1</v>
      </c>
      <c r="G25" s="5">
        <f>IF(E25="","",IFERROR(SUM(E25/F25)*100,0))</f>
        <v>100</v>
      </c>
      <c r="H25" s="44">
        <f>IF(G25="","",IF(G25&gt;=40,5,SUM(G25/40)*5))</f>
        <v>5</v>
      </c>
      <c r="I25" s="15"/>
      <c r="J25" s="22"/>
    </row>
    <row r="26" spans="2:10" ht="21" x14ac:dyDescent="0.4">
      <c r="B26" s="22"/>
      <c r="C26" s="22"/>
      <c r="D26" s="40" t="s">
        <v>26</v>
      </c>
      <c r="E26" s="42"/>
      <c r="F26" s="42"/>
      <c r="G26" s="42"/>
      <c r="H26" s="42"/>
      <c r="I26" s="43"/>
      <c r="J26" s="22"/>
    </row>
    <row r="27" spans="2:10" ht="21" x14ac:dyDescent="0.4">
      <c r="B27" s="22"/>
      <c r="C27" s="22"/>
      <c r="D27" s="7" t="s">
        <v>27</v>
      </c>
      <c r="E27" s="18"/>
      <c r="F27" s="19"/>
      <c r="G27" s="8"/>
      <c r="H27" s="5" t="s">
        <v>15</v>
      </c>
      <c r="I27" s="16"/>
      <c r="J27" s="22"/>
    </row>
    <row r="28" spans="2:10" ht="21" x14ac:dyDescent="0.4">
      <c r="B28" s="22"/>
      <c r="C28" s="22"/>
      <c r="D28" s="7" t="s">
        <v>29</v>
      </c>
      <c r="E28" s="18"/>
      <c r="F28" s="19"/>
      <c r="G28" s="8"/>
      <c r="H28" s="5" t="s">
        <v>15</v>
      </c>
      <c r="I28" s="16"/>
      <c r="J28" s="22"/>
    </row>
    <row r="29" spans="2:10" ht="21" x14ac:dyDescent="0.4">
      <c r="B29" s="22"/>
      <c r="C29" s="22"/>
      <c r="D29" s="7" t="s">
        <v>30</v>
      </c>
      <c r="E29" s="18"/>
      <c r="F29" s="19"/>
      <c r="G29" s="8"/>
      <c r="H29" s="5" t="s">
        <v>15</v>
      </c>
      <c r="I29" s="16"/>
      <c r="J29" s="22"/>
    </row>
    <row r="30" spans="2:10" ht="21" x14ac:dyDescent="0.4">
      <c r="B30" s="22"/>
      <c r="C30" s="22"/>
      <c r="D30" s="40" t="s">
        <v>31</v>
      </c>
      <c r="E30" s="42"/>
      <c r="F30" s="42"/>
      <c r="G30" s="42"/>
      <c r="H30" s="42"/>
      <c r="I30" s="43"/>
      <c r="J30" s="22"/>
    </row>
    <row r="31" spans="2:10" ht="21" x14ac:dyDescent="0.4">
      <c r="B31" s="22"/>
      <c r="C31" s="22"/>
      <c r="D31" s="6" t="s">
        <v>32</v>
      </c>
      <c r="E31" s="18"/>
      <c r="F31" s="19"/>
      <c r="G31" s="8"/>
      <c r="H31" s="5" t="s">
        <v>15</v>
      </c>
      <c r="I31" s="16"/>
      <c r="J31" s="22"/>
    </row>
    <row r="32" spans="2:10" ht="21" x14ac:dyDescent="0.4">
      <c r="B32" s="22"/>
      <c r="C32" s="22"/>
      <c r="D32" s="6" t="s">
        <v>33</v>
      </c>
      <c r="E32" s="4"/>
      <c r="F32" s="4"/>
      <c r="G32" s="5"/>
      <c r="H32" s="5" t="s">
        <v>15</v>
      </c>
      <c r="I32" s="16"/>
      <c r="J32" s="22"/>
    </row>
    <row r="33" spans="2:10" ht="21" x14ac:dyDescent="0.4">
      <c r="B33" s="22"/>
      <c r="C33" s="22"/>
      <c r="D33" s="3" t="s">
        <v>42</v>
      </c>
      <c r="E33" s="5" t="s">
        <v>15</v>
      </c>
      <c r="F33" s="5" t="s">
        <v>15</v>
      </c>
      <c r="G33" s="5" t="s">
        <v>15</v>
      </c>
      <c r="H33" s="5" t="s">
        <v>15</v>
      </c>
      <c r="I33" s="16"/>
      <c r="J33" s="22"/>
    </row>
    <row r="34" spans="2:10" ht="21" x14ac:dyDescent="0.4">
      <c r="B34" s="22"/>
      <c r="C34" s="22"/>
      <c r="D34" s="3" t="s">
        <v>43</v>
      </c>
      <c r="E34" s="5" t="s">
        <v>15</v>
      </c>
      <c r="F34" s="5" t="s">
        <v>15</v>
      </c>
      <c r="G34" s="5" t="s">
        <v>15</v>
      </c>
      <c r="H34" s="5" t="s">
        <v>15</v>
      </c>
      <c r="I34" s="16"/>
      <c r="J34" s="22"/>
    </row>
    <row r="35" spans="2:10" ht="21" x14ac:dyDescent="0.4">
      <c r="B35" s="22"/>
      <c r="C35" s="22"/>
      <c r="D35" s="3" t="s">
        <v>44</v>
      </c>
      <c r="E35" s="5" t="s">
        <v>15</v>
      </c>
      <c r="F35" s="5" t="s">
        <v>15</v>
      </c>
      <c r="G35" s="5" t="s">
        <v>15</v>
      </c>
      <c r="H35" s="5" t="s">
        <v>15</v>
      </c>
      <c r="I35" s="16"/>
      <c r="J35" s="22"/>
    </row>
    <row r="36" spans="2:10" ht="20.399999999999999" customHeight="1" x14ac:dyDescent="0.4">
      <c r="B36" s="22"/>
      <c r="C36" s="22"/>
      <c r="D36" s="9" t="s">
        <v>45</v>
      </c>
      <c r="E36" s="5" t="s">
        <v>15</v>
      </c>
      <c r="F36" s="5" t="s">
        <v>15</v>
      </c>
      <c r="G36" s="5" t="s">
        <v>15</v>
      </c>
      <c r="H36" s="5" t="s">
        <v>15</v>
      </c>
      <c r="I36" s="16"/>
      <c r="J36" s="22"/>
    </row>
    <row r="37" spans="2:10" ht="21" x14ac:dyDescent="0.4">
      <c r="B37" s="22"/>
      <c r="C37" s="22"/>
      <c r="D37" s="6" t="s">
        <v>34</v>
      </c>
      <c r="E37" s="18"/>
      <c r="F37" s="19"/>
      <c r="G37" s="8"/>
      <c r="H37" s="5" t="s">
        <v>15</v>
      </c>
      <c r="I37" s="16"/>
      <c r="J37" s="22"/>
    </row>
    <row r="38" spans="2:10" ht="21" x14ac:dyDescent="0.4">
      <c r="B38" s="22"/>
      <c r="C38" s="22"/>
      <c r="D38" s="40" t="s">
        <v>7</v>
      </c>
      <c r="E38" s="42"/>
      <c r="F38" s="42"/>
      <c r="G38" s="42"/>
      <c r="H38" s="42"/>
      <c r="I38" s="43"/>
      <c r="J38" s="22"/>
    </row>
    <row r="39" spans="2:10" ht="21" x14ac:dyDescent="0.4">
      <c r="B39" s="22"/>
      <c r="C39" s="22"/>
      <c r="D39" s="6" t="s">
        <v>35</v>
      </c>
      <c r="E39" s="18"/>
      <c r="F39" s="19"/>
      <c r="G39" s="8"/>
      <c r="H39" s="5" t="s">
        <v>15</v>
      </c>
      <c r="I39" s="16"/>
      <c r="J39" s="22"/>
    </row>
    <row r="40" spans="2:10" ht="21" x14ac:dyDescent="0.4">
      <c r="B40" s="22"/>
      <c r="C40" s="22"/>
      <c r="D40" s="6" t="s">
        <v>36</v>
      </c>
      <c r="E40" s="18"/>
      <c r="F40" s="19"/>
      <c r="G40" s="8"/>
      <c r="H40" s="5" t="s">
        <v>15</v>
      </c>
      <c r="I40" s="16"/>
      <c r="J40" s="22"/>
    </row>
    <row r="41" spans="2:10" ht="21" x14ac:dyDescent="0.4">
      <c r="B41" s="22"/>
      <c r="C41" s="22"/>
      <c r="D41" s="6" t="s">
        <v>37</v>
      </c>
      <c r="E41" s="18"/>
      <c r="F41" s="19"/>
      <c r="G41" s="8"/>
      <c r="H41" s="5" t="s">
        <v>15</v>
      </c>
      <c r="I41" s="16"/>
      <c r="J41" s="22"/>
    </row>
    <row r="42" spans="2:10" ht="21" x14ac:dyDescent="0.4">
      <c r="B42" s="22"/>
      <c r="C42" s="22"/>
      <c r="D42" s="6" t="s">
        <v>38</v>
      </c>
      <c r="E42" s="18"/>
      <c r="F42" s="19"/>
      <c r="G42" s="5" t="s">
        <v>15</v>
      </c>
      <c r="H42" s="5" t="s">
        <v>15</v>
      </c>
      <c r="I42" s="16"/>
      <c r="J42" s="22"/>
    </row>
    <row r="43" spans="2:10" ht="21" x14ac:dyDescent="0.4">
      <c r="B43" s="22"/>
      <c r="C43" s="22"/>
      <c r="D43" s="40" t="s">
        <v>39</v>
      </c>
      <c r="E43" s="42"/>
      <c r="F43" s="42"/>
      <c r="G43" s="42"/>
      <c r="H43" s="42"/>
      <c r="I43" s="43"/>
      <c r="J43" s="22"/>
    </row>
    <row r="44" spans="2:10" ht="21.6" thickBot="1" x14ac:dyDescent="0.45">
      <c r="B44" s="22"/>
      <c r="C44" s="22"/>
      <c r="D44" s="10" t="s">
        <v>40</v>
      </c>
      <c r="E44" s="20"/>
      <c r="F44" s="21"/>
      <c r="G44" s="11"/>
      <c r="H44" s="12" t="s">
        <v>15</v>
      </c>
      <c r="I44" s="17"/>
      <c r="J44" s="22"/>
    </row>
    <row r="45" spans="2:10" ht="21" x14ac:dyDescent="0.4">
      <c r="B45" s="22"/>
      <c r="C45" s="22"/>
      <c r="D45" s="225" t="s">
        <v>47</v>
      </c>
      <c r="E45" s="226"/>
      <c r="F45" s="227"/>
      <c r="G45" s="13" t="s">
        <v>15</v>
      </c>
      <c r="H45" s="221">
        <f>IF(G22="ไม่ผ่าน",,IF(OR(ISBLANK(G45),ISBLANK(G46)),"",IF(ISERROR(G45/G46),"",G45/G46)))</f>
        <v>0</v>
      </c>
      <c r="I45" s="223"/>
      <c r="J45" s="22"/>
    </row>
    <row r="46" spans="2:10" ht="21.6" thickBot="1" x14ac:dyDescent="0.45">
      <c r="B46" s="22"/>
      <c r="C46" s="22"/>
      <c r="D46" s="228"/>
      <c r="E46" s="229"/>
      <c r="F46" s="230"/>
      <c r="G46" s="14" t="s">
        <v>15</v>
      </c>
      <c r="H46" s="222"/>
      <c r="I46" s="224"/>
      <c r="J46" s="22"/>
    </row>
  </sheetData>
  <mergeCells count="13">
    <mergeCell ref="F2:I2"/>
    <mergeCell ref="F3:I3"/>
    <mergeCell ref="G22:H22"/>
    <mergeCell ref="H45:H46"/>
    <mergeCell ref="I45:I46"/>
    <mergeCell ref="D45:F46"/>
    <mergeCell ref="C2:D2"/>
    <mergeCell ref="C3:D3"/>
    <mergeCell ref="D6:D7"/>
    <mergeCell ref="E6:H6"/>
    <mergeCell ref="I6:I7"/>
    <mergeCell ref="D8:I8"/>
    <mergeCell ref="D9:I9"/>
  </mergeCells>
  <conditionalFormatting sqref="G45:G46">
    <cfRule type="containsBlanks" dxfId="364" priority="91">
      <formula>LEN(TRIM(G45))=0</formula>
    </cfRule>
  </conditionalFormatting>
  <conditionalFormatting sqref="H45">
    <cfRule type="containsBlanks" dxfId="363" priority="41">
      <formula>LEN(TRIM(H45))=0</formula>
    </cfRule>
    <cfRule type="cellIs" dxfId="362" priority="46" operator="equal">
      <formula>0</formula>
    </cfRule>
  </conditionalFormatting>
  <conditionalFormatting sqref="G22">
    <cfRule type="cellIs" dxfId="361" priority="13" operator="equal">
      <formula>"ไม่ผ่าน"</formula>
    </cfRule>
    <cfRule type="cellIs" dxfId="360" priority="14" operator="equal">
      <formula>"ผ่าน"</formula>
    </cfRule>
  </conditionalFormatting>
  <conditionalFormatting sqref="G10">
    <cfRule type="containsBlanks" dxfId="359" priority="10">
      <formula>LEN(TRIM(G10))=0</formula>
    </cfRule>
    <cfRule type="cellIs" dxfId="358" priority="12" operator="equal">
      <formula>"เลือก"</formula>
    </cfRule>
  </conditionalFormatting>
  <conditionalFormatting sqref="G11:G21">
    <cfRule type="containsBlanks" dxfId="357" priority="8">
      <formula>LEN(TRIM(G11))=0</formula>
    </cfRule>
    <cfRule type="cellIs" dxfId="356" priority="9" operator="equal">
      <formula>"เลือก"</formula>
    </cfRule>
  </conditionalFormatting>
  <conditionalFormatting sqref="E24:H24">
    <cfRule type="containsBlanks" dxfId="355" priority="6">
      <formula>LEN(TRIM(E24))=0</formula>
    </cfRule>
  </conditionalFormatting>
  <conditionalFormatting sqref="E25:H25">
    <cfRule type="cellIs" dxfId="354" priority="5" operator="equal">
      <formula>"โปรดตรวจสอบข้อมูล คะแนนเต็ม 5.00 คะแนน"</formula>
    </cfRule>
  </conditionalFormatting>
  <conditionalFormatting sqref="H24">
    <cfRule type="cellIs" dxfId="353" priority="4" operator="greaterThan">
      <formula>5</formula>
    </cfRule>
  </conditionalFormatting>
  <conditionalFormatting sqref="I24">
    <cfRule type="cellIs" dxfId="352" priority="2" stopIfTrue="1" operator="equal">
      <formula>"โปรดตรวจสอบข้อมูล คะแนนเต็ม 5.00 คะแนน"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errorStyle="information" allowBlank="1" showInputMessage="1" showErrorMessage="1">
          <x14:formula1>
            <xm:f>อ้างอิง!$B$2:$B$5</xm:f>
          </x14:formula1>
          <xm:sqref>C3:D3</xm:sqref>
        </x14:dataValidation>
        <x14:dataValidation type="list" allowBlank="1" showInputMessage="1" showErrorMessage="1">
          <x14:formula1>
            <xm:f>อ้างอิง!$D$2:$D$9</xm:f>
          </x14:formula1>
          <xm:sqref>F3</xm:sqref>
        </x14:dataValidation>
        <x14:dataValidation type="list" allowBlank="1" showInputMessage="1" showErrorMessage="1">
          <x14:formula1>
            <xm:f>อ้างอิง!$F$2:$F$4</xm:f>
          </x14:formula1>
          <xm:sqref>G10:G21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3:E6"/>
  <sheetViews>
    <sheetView topLeftCell="A4" workbookViewId="0">
      <selection activeCell="E3" sqref="E3"/>
    </sheetView>
  </sheetViews>
  <sheetFormatPr defaultRowHeight="20.399999999999999" x14ac:dyDescent="0.35"/>
  <sheetData>
    <row r="3" spans="2:5" x14ac:dyDescent="0.35">
      <c r="B3">
        <v>1</v>
      </c>
      <c r="C3">
        <v>50</v>
      </c>
      <c r="E3">
        <v>7800</v>
      </c>
    </row>
    <row r="4" spans="2:5" x14ac:dyDescent="0.35">
      <c r="B4">
        <v>1</v>
      </c>
      <c r="C4">
        <v>7800</v>
      </c>
      <c r="D4" s="1"/>
    </row>
    <row r="5" spans="2:5" x14ac:dyDescent="0.35">
      <c r="B5">
        <v>1</v>
      </c>
      <c r="C5">
        <v>555</v>
      </c>
    </row>
    <row r="6" spans="2:5" x14ac:dyDescent="0.35">
      <c r="B6">
        <v>1</v>
      </c>
      <c r="C6">
        <v>33</v>
      </c>
    </row>
  </sheetData>
  <dataValidations count="2">
    <dataValidation type="list" allowBlank="1" showInputMessage="1" showErrorMessage="1" sqref="B3:B6">
      <formula1>$B$3:$B$6</formula1>
    </dataValidation>
    <dataValidation type="list" allowBlank="1" showInputMessage="1" showErrorMessage="1" sqref="E3">
      <formula1>$C$3:$C$6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R48"/>
  <sheetViews>
    <sheetView zoomScale="25" zoomScaleNormal="25" zoomScaleSheetLayoutView="25" workbookViewId="0">
      <selection activeCell="C13" sqref="C13"/>
    </sheetView>
  </sheetViews>
  <sheetFormatPr defaultColWidth="9.06640625" defaultRowHeight="28.8" x14ac:dyDescent="0.55000000000000004"/>
  <cols>
    <col min="1" max="1" width="9.06640625" style="128"/>
    <col min="2" max="2" width="1.53125" style="128" customWidth="1"/>
    <col min="3" max="12" width="9.06640625" style="128"/>
    <col min="13" max="13" width="9.06640625" style="128" customWidth="1"/>
    <col min="14" max="17" width="9.06640625" style="128"/>
    <col min="18" max="18" width="13.06640625" style="128" customWidth="1"/>
    <col min="19" max="16384" width="9.06640625" style="128"/>
  </cols>
  <sheetData>
    <row r="1" spans="1:18" x14ac:dyDescent="0.55000000000000004">
      <c r="A1" s="246" t="s">
        <v>172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8"/>
    </row>
    <row r="2" spans="1:18" x14ac:dyDescent="0.55000000000000004">
      <c r="A2" s="249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1"/>
    </row>
    <row r="3" spans="1:18" ht="45.6" x14ac:dyDescent="0.8">
      <c r="A3" s="129"/>
      <c r="B3" s="130" t="s">
        <v>173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2"/>
    </row>
    <row r="4" spans="1:18" ht="45.6" x14ac:dyDescent="0.8">
      <c r="A4" s="129"/>
      <c r="B4" s="130" t="s">
        <v>164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2"/>
    </row>
    <row r="5" spans="1:18" ht="36" x14ac:dyDescent="0.65">
      <c r="A5" s="129"/>
      <c r="B5" s="130" t="s">
        <v>165</v>
      </c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2"/>
    </row>
    <row r="6" spans="1:18" ht="42.6" customHeight="1" x14ac:dyDescent="0.8">
      <c r="A6" s="133"/>
      <c r="B6" s="131"/>
      <c r="C6" s="134" t="s">
        <v>174</v>
      </c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  <c r="R6" s="136"/>
    </row>
    <row r="7" spans="1:18" x14ac:dyDescent="0.55000000000000004">
      <c r="A7" s="133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6"/>
    </row>
    <row r="8" spans="1:18" ht="294" customHeight="1" x14ac:dyDescent="0.55000000000000004">
      <c r="A8" s="133"/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6"/>
    </row>
    <row r="9" spans="1:18" ht="45.6" x14ac:dyDescent="0.8">
      <c r="A9" s="133"/>
      <c r="B9" s="135"/>
      <c r="C9" s="134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6"/>
    </row>
    <row r="10" spans="1:18" ht="409.6" customHeight="1" x14ac:dyDescent="0.55000000000000004">
      <c r="A10" s="133"/>
      <c r="B10" s="135"/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  <c r="R10" s="136"/>
    </row>
    <row r="11" spans="1:18" ht="217.8" customHeight="1" x14ac:dyDescent="0.55000000000000004">
      <c r="A11" s="133"/>
      <c r="B11" s="135"/>
      <c r="C11" s="138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  <c r="R11" s="136"/>
    </row>
    <row r="12" spans="1:18" ht="64.2" customHeight="1" x14ac:dyDescent="0.55000000000000004">
      <c r="A12" s="133"/>
      <c r="B12" s="135"/>
      <c r="C12" s="138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6"/>
    </row>
    <row r="13" spans="1:18" x14ac:dyDescent="0.55000000000000004">
      <c r="A13" s="133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6"/>
    </row>
    <row r="14" spans="1:18" x14ac:dyDescent="0.55000000000000004">
      <c r="A14" s="133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6"/>
    </row>
    <row r="15" spans="1:18" x14ac:dyDescent="0.55000000000000004">
      <c r="A15" s="133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6"/>
    </row>
    <row r="16" spans="1:18" x14ac:dyDescent="0.55000000000000004">
      <c r="A16" s="133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6"/>
    </row>
    <row r="17" spans="1:18" x14ac:dyDescent="0.55000000000000004">
      <c r="A17" s="133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6"/>
    </row>
    <row r="18" spans="1:18" ht="45.6" x14ac:dyDescent="0.55000000000000004">
      <c r="A18" s="133"/>
      <c r="B18" s="135"/>
      <c r="C18" s="137" t="s">
        <v>166</v>
      </c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6"/>
    </row>
    <row r="19" spans="1:18" x14ac:dyDescent="0.55000000000000004">
      <c r="A19" s="133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6"/>
    </row>
    <row r="20" spans="1:18" x14ac:dyDescent="0.55000000000000004">
      <c r="A20" s="133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6"/>
    </row>
    <row r="21" spans="1:18" x14ac:dyDescent="0.55000000000000004">
      <c r="A21" s="133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6"/>
    </row>
    <row r="22" spans="1:18" x14ac:dyDescent="0.55000000000000004">
      <c r="A22" s="133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6"/>
    </row>
    <row r="23" spans="1:18" x14ac:dyDescent="0.55000000000000004">
      <c r="A23" s="133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6"/>
    </row>
    <row r="24" spans="1:18" x14ac:dyDescent="0.55000000000000004">
      <c r="A24" s="133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6"/>
    </row>
    <row r="25" spans="1:18" x14ac:dyDescent="0.55000000000000004">
      <c r="A25" s="133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6"/>
    </row>
    <row r="26" spans="1:18" ht="36" x14ac:dyDescent="0.65">
      <c r="A26" s="133"/>
      <c r="B26" s="135"/>
      <c r="C26" s="127" t="s">
        <v>163</v>
      </c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6"/>
    </row>
    <row r="27" spans="1:18" x14ac:dyDescent="0.55000000000000004">
      <c r="A27" s="133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6"/>
    </row>
    <row r="28" spans="1:18" ht="45.6" x14ac:dyDescent="0.8">
      <c r="A28" s="133"/>
      <c r="B28" s="135"/>
      <c r="C28" s="134" t="s">
        <v>167</v>
      </c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6"/>
    </row>
    <row r="29" spans="1:18" x14ac:dyDescent="0.55000000000000004">
      <c r="A29" s="133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6"/>
    </row>
    <row r="30" spans="1:18" x14ac:dyDescent="0.55000000000000004">
      <c r="A30" s="133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6"/>
    </row>
    <row r="31" spans="1:18" x14ac:dyDescent="0.55000000000000004">
      <c r="A31" s="133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9" t="s">
        <v>168</v>
      </c>
      <c r="N31" s="135"/>
      <c r="O31" s="135"/>
      <c r="P31" s="135"/>
      <c r="Q31" s="135"/>
      <c r="R31" s="136"/>
    </row>
    <row r="32" spans="1:18" x14ac:dyDescent="0.55000000000000004">
      <c r="A32" s="133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9" t="s">
        <v>169</v>
      </c>
      <c r="N32" s="135"/>
      <c r="O32" s="135"/>
      <c r="P32" s="135"/>
      <c r="Q32" s="135"/>
      <c r="R32" s="136"/>
    </row>
    <row r="33" spans="1:18" x14ac:dyDescent="0.55000000000000004">
      <c r="A33" s="133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6"/>
    </row>
    <row r="34" spans="1:18" x14ac:dyDescent="0.55000000000000004">
      <c r="A34" s="133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6"/>
    </row>
    <row r="35" spans="1:18" x14ac:dyDescent="0.55000000000000004">
      <c r="A35" s="133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6"/>
    </row>
    <row r="36" spans="1:18" x14ac:dyDescent="0.55000000000000004">
      <c r="A36" s="133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6"/>
    </row>
    <row r="37" spans="1:18" x14ac:dyDescent="0.55000000000000004">
      <c r="A37" s="133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6"/>
    </row>
    <row r="38" spans="1:18" x14ac:dyDescent="0.55000000000000004">
      <c r="A38" s="133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6"/>
    </row>
    <row r="39" spans="1:18" x14ac:dyDescent="0.55000000000000004">
      <c r="A39" s="133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6"/>
    </row>
    <row r="40" spans="1:18" x14ac:dyDescent="0.55000000000000004">
      <c r="A40" s="133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6"/>
    </row>
    <row r="41" spans="1:18" x14ac:dyDescent="0.55000000000000004">
      <c r="A41" s="133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6"/>
    </row>
    <row r="42" spans="1:18" x14ac:dyDescent="0.55000000000000004">
      <c r="A42" s="133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6"/>
    </row>
    <row r="43" spans="1:18" x14ac:dyDescent="0.55000000000000004">
      <c r="A43" s="133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6"/>
    </row>
    <row r="44" spans="1:18" x14ac:dyDescent="0.55000000000000004">
      <c r="A44" s="133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6"/>
    </row>
    <row r="45" spans="1:18" x14ac:dyDescent="0.55000000000000004">
      <c r="A45" s="133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6"/>
    </row>
    <row r="46" spans="1:18" x14ac:dyDescent="0.55000000000000004">
      <c r="A46" s="133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 t="s">
        <v>170</v>
      </c>
      <c r="N46" s="135"/>
      <c r="O46" s="135"/>
      <c r="P46" s="135"/>
      <c r="Q46" s="135"/>
      <c r="R46" s="136"/>
    </row>
    <row r="47" spans="1:18" x14ac:dyDescent="0.55000000000000004">
      <c r="A47" s="133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 t="s">
        <v>171</v>
      </c>
      <c r="N47" s="135"/>
      <c r="O47" s="135"/>
      <c r="P47" s="135"/>
      <c r="Q47" s="135"/>
      <c r="R47" s="136"/>
    </row>
    <row r="48" spans="1:18" ht="29.4" thickBot="1" x14ac:dyDescent="0.6">
      <c r="A48" s="140"/>
      <c r="B48" s="141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2"/>
      <c r="Q48" s="141"/>
      <c r="R48" s="143"/>
    </row>
  </sheetData>
  <mergeCells count="1">
    <mergeCell ref="A1:R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FFFFCC"/>
  </sheetPr>
  <dimension ref="A1:AS184"/>
  <sheetViews>
    <sheetView tabSelected="1" zoomScale="70" zoomScaleNormal="70" zoomScaleSheetLayoutView="70" workbookViewId="0">
      <selection activeCell="G93" sqref="G93:I94"/>
    </sheetView>
  </sheetViews>
  <sheetFormatPr defaultRowHeight="20.399999999999999" x14ac:dyDescent="0.35"/>
  <cols>
    <col min="1" max="1" width="13.1328125" style="51" customWidth="1"/>
    <col min="2" max="2" width="3" style="51" customWidth="1"/>
    <col min="3" max="3" width="21" style="51" customWidth="1"/>
    <col min="4" max="4" width="9" style="51" customWidth="1"/>
    <col min="5" max="5" width="7.1328125" style="51" hidden="1" customWidth="1"/>
    <col min="6" max="6" width="8.46484375" style="51" hidden="1" customWidth="1"/>
    <col min="7" max="8" width="8.46484375" style="51" customWidth="1"/>
    <col min="9" max="9" width="8.9296875" style="51" customWidth="1"/>
    <col min="10" max="10" width="8.9296875" style="51" hidden="1" customWidth="1"/>
    <col min="11" max="11" width="9.46484375" style="51" customWidth="1"/>
    <col min="12" max="12" width="16.73046875" style="51" customWidth="1"/>
    <col min="13" max="13" width="34.73046875" style="51" customWidth="1"/>
    <col min="14" max="14" width="7.1328125" style="51" customWidth="1"/>
    <col min="15" max="15" width="6.59765625" style="51" customWidth="1"/>
    <col min="16" max="16" width="6.46484375" style="51" customWidth="1"/>
    <col min="17" max="17" width="6.59765625" style="51" customWidth="1"/>
    <col min="18" max="18" width="1.46484375" style="51" hidden="1" customWidth="1"/>
    <col min="19" max="19" width="6" style="51" customWidth="1"/>
    <col min="20" max="20" width="8.3984375" style="51" customWidth="1"/>
    <col min="21" max="21" width="7" style="51" customWidth="1"/>
    <col min="22" max="22" width="8" style="51" customWidth="1"/>
    <col min="23" max="23" width="7.06640625" style="51" customWidth="1"/>
    <col min="24" max="24" width="7" style="51" customWidth="1"/>
    <col min="25" max="16384" width="9.06640625" style="51"/>
  </cols>
  <sheetData>
    <row r="1" spans="1:32" ht="38.4" customHeight="1" x14ac:dyDescent="0.35">
      <c r="A1" s="306" t="s">
        <v>101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8"/>
      <c r="M1" s="170"/>
      <c r="N1" s="58"/>
      <c r="O1" s="58"/>
      <c r="P1" s="58"/>
      <c r="Q1" s="58"/>
      <c r="R1" s="197"/>
      <c r="S1" s="58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</row>
    <row r="2" spans="1:32" ht="42.6" hidden="1" customHeight="1" x14ac:dyDescent="0.4">
      <c r="A2" s="309" t="s">
        <v>141</v>
      </c>
      <c r="B2" s="310"/>
      <c r="C2" s="319" t="s">
        <v>104</v>
      </c>
      <c r="D2" s="319"/>
      <c r="E2" s="319"/>
      <c r="F2" s="319"/>
      <c r="G2" s="319"/>
      <c r="H2" s="319"/>
      <c r="I2" s="319"/>
      <c r="J2" s="319"/>
      <c r="K2" s="319"/>
      <c r="L2" s="320"/>
      <c r="M2" s="57"/>
      <c r="N2" s="58"/>
      <c r="O2" s="58"/>
      <c r="P2" s="58"/>
      <c r="Q2" s="58"/>
      <c r="R2" s="58"/>
      <c r="S2" s="58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</row>
    <row r="3" spans="1:32" ht="29.4" customHeight="1" x14ac:dyDescent="0.35">
      <c r="A3" s="311" t="s">
        <v>103</v>
      </c>
      <c r="B3" s="311"/>
      <c r="C3" s="311"/>
      <c r="D3" s="314" t="s">
        <v>195</v>
      </c>
      <c r="E3" s="312" t="s">
        <v>89</v>
      </c>
      <c r="F3" s="314" t="s">
        <v>129</v>
      </c>
      <c r="G3" s="316" t="s">
        <v>1</v>
      </c>
      <c r="H3" s="317"/>
      <c r="I3" s="317"/>
      <c r="J3" s="317"/>
      <c r="K3" s="318"/>
      <c r="L3" s="311" t="s">
        <v>41</v>
      </c>
      <c r="M3" s="343" t="s">
        <v>162</v>
      </c>
      <c r="N3" s="343"/>
      <c r="O3" s="343"/>
      <c r="P3" s="343"/>
      <c r="Q3" s="343"/>
      <c r="R3" s="343"/>
      <c r="S3" s="343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ht="42" customHeight="1" x14ac:dyDescent="0.35">
      <c r="A4" s="311"/>
      <c r="B4" s="311"/>
      <c r="C4" s="311"/>
      <c r="D4" s="315"/>
      <c r="E4" s="313"/>
      <c r="F4" s="315"/>
      <c r="G4" s="80" t="s">
        <v>2</v>
      </c>
      <c r="H4" s="80" t="s">
        <v>4</v>
      </c>
      <c r="I4" s="155" t="s">
        <v>3</v>
      </c>
      <c r="J4" s="155" t="s">
        <v>128</v>
      </c>
      <c r="K4" s="155" t="s">
        <v>130</v>
      </c>
      <c r="L4" s="311"/>
      <c r="M4" s="343"/>
      <c r="N4" s="343"/>
      <c r="O4" s="343"/>
      <c r="P4" s="343"/>
      <c r="Q4" s="343"/>
      <c r="R4" s="343"/>
      <c r="S4" s="343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2" s="86" customFormat="1" ht="19.8" customHeight="1" x14ac:dyDescent="0.35">
      <c r="A5" s="357" t="s">
        <v>106</v>
      </c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9"/>
      <c r="M5" s="344" t="s">
        <v>199</v>
      </c>
      <c r="N5" s="344"/>
      <c r="O5" s="344"/>
      <c r="P5" s="344"/>
      <c r="Q5" s="344"/>
      <c r="R5" s="344"/>
      <c r="S5" s="344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</row>
    <row r="6" spans="1:32" ht="32.4" customHeight="1" x14ac:dyDescent="0.35">
      <c r="A6" s="261" t="s">
        <v>105</v>
      </c>
      <c r="B6" s="262"/>
      <c r="C6" s="262"/>
      <c r="D6" s="263"/>
      <c r="E6" s="75" t="s">
        <v>6</v>
      </c>
      <c r="F6" s="77">
        <v>5</v>
      </c>
      <c r="G6" s="98"/>
      <c r="H6" s="99"/>
      <c r="I6" s="82" t="str">
        <f>IF(G6="","",IF(ISERROR(G6/H6),,G6/H6))</f>
        <v/>
      </c>
      <c r="J6" s="100" t="str">
        <f t="shared" ref="J6:J51" si="0">IF(OR(F6="",I6=""),"",IF(F6&lt;=I6,"บรรลุ","ไม่บรรลุ"))</f>
        <v/>
      </c>
      <c r="K6" s="191" t="str">
        <f>IF(G6="","",IF(ISERROR(G6/H6),,IF(G6/H6&gt;5,5,G6/H6)))</f>
        <v/>
      </c>
      <c r="L6" s="202"/>
      <c r="M6" s="344"/>
      <c r="N6" s="344"/>
      <c r="O6" s="344"/>
      <c r="P6" s="344"/>
      <c r="Q6" s="344"/>
      <c r="R6" s="344"/>
      <c r="S6" s="344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ht="28.8" customHeight="1" x14ac:dyDescent="0.35">
      <c r="A7" s="261" t="s">
        <v>107</v>
      </c>
      <c r="B7" s="262"/>
      <c r="C7" s="262"/>
      <c r="D7" s="263"/>
      <c r="E7" s="75" t="s">
        <v>90</v>
      </c>
      <c r="F7" s="153">
        <v>30</v>
      </c>
      <c r="G7" s="99"/>
      <c r="H7" s="99"/>
      <c r="I7" s="82" t="str">
        <f>IF(G7="","",IF(ISERROR(G7/H7*100),,G7/H7*100))</f>
        <v/>
      </c>
      <c r="J7" s="100" t="str">
        <f t="shared" si="0"/>
        <v/>
      </c>
      <c r="K7" s="191" t="str">
        <f>IF(I7="","",IF(ISERROR(I7*5/40),,IF(I7*5/40&gt;5,5,I7*5/40)))</f>
        <v/>
      </c>
      <c r="L7" s="202"/>
      <c r="M7" s="344"/>
      <c r="N7" s="344"/>
      <c r="O7" s="344"/>
      <c r="P7" s="344"/>
      <c r="Q7" s="344"/>
      <c r="R7" s="344"/>
      <c r="S7" s="344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ht="31.2" customHeight="1" x14ac:dyDescent="0.4">
      <c r="A8" s="261" t="s">
        <v>108</v>
      </c>
      <c r="B8" s="262"/>
      <c r="C8" s="262"/>
      <c r="D8" s="263"/>
      <c r="E8" s="75" t="s">
        <v>90</v>
      </c>
      <c r="F8" s="153">
        <v>30</v>
      </c>
      <c r="G8" s="99"/>
      <c r="H8" s="99"/>
      <c r="I8" s="82" t="str">
        <f>IF(G8="","",IF(ISERROR(G8/H8*100),,G8/H8*100))</f>
        <v/>
      </c>
      <c r="J8" s="100" t="str">
        <f t="shared" si="0"/>
        <v/>
      </c>
      <c r="K8" s="191" t="str">
        <f>IF(I8="","",IF(ISERROR(I8*5/60),,IF(I8*5/60&gt;5,5,I8*5/60)))</f>
        <v/>
      </c>
      <c r="L8" s="202"/>
      <c r="M8" s="54"/>
      <c r="N8" s="74"/>
      <c r="O8" s="74"/>
      <c r="P8" s="74"/>
      <c r="Q8" s="74"/>
      <c r="R8" s="52"/>
      <c r="S8" s="74"/>
      <c r="T8" s="74"/>
      <c r="U8" s="74"/>
      <c r="V8" s="74"/>
      <c r="W8" s="74"/>
      <c r="X8" s="74"/>
      <c r="Y8" s="52"/>
      <c r="Z8" s="52"/>
      <c r="AA8" s="52"/>
      <c r="AB8" s="52"/>
      <c r="AC8" s="52"/>
      <c r="AD8" s="52"/>
      <c r="AE8" s="52"/>
      <c r="AF8" s="52"/>
    </row>
    <row r="9" spans="1:32" s="86" customFormat="1" ht="22.8" x14ac:dyDescent="0.35">
      <c r="A9" s="354" t="s">
        <v>109</v>
      </c>
      <c r="B9" s="355"/>
      <c r="C9" s="355"/>
      <c r="D9" s="356"/>
      <c r="E9" s="180" t="s">
        <v>99</v>
      </c>
      <c r="F9" s="181"/>
      <c r="G9" s="360" t="s">
        <v>198</v>
      </c>
      <c r="H9" s="361"/>
      <c r="I9" s="362"/>
      <c r="J9" s="182" t="str">
        <f t="shared" si="0"/>
        <v/>
      </c>
      <c r="K9" s="192" t="str">
        <f>IF(COUNTBLANK(K10:K49)=40,"",AVERAGE(K10:K49))</f>
        <v/>
      </c>
      <c r="L9" s="203"/>
      <c r="M9" s="178"/>
      <c r="N9" s="179"/>
      <c r="O9" s="179"/>
      <c r="P9" s="179"/>
      <c r="Q9" s="179"/>
      <c r="R9" s="183"/>
      <c r="S9" s="179"/>
      <c r="T9" s="179"/>
      <c r="U9" s="179"/>
      <c r="V9" s="179"/>
      <c r="W9" s="179"/>
      <c r="X9" s="179"/>
      <c r="Y9" s="149"/>
      <c r="Z9" s="85"/>
      <c r="AA9" s="85"/>
      <c r="AB9" s="85"/>
      <c r="AC9" s="85"/>
      <c r="AD9" s="85"/>
      <c r="AE9" s="85"/>
      <c r="AF9" s="85"/>
    </row>
    <row r="10" spans="1:32" ht="24" customHeight="1" x14ac:dyDescent="0.65">
      <c r="A10" s="323" t="s">
        <v>175</v>
      </c>
      <c r="B10" s="324"/>
      <c r="C10" s="324"/>
      <c r="D10" s="325"/>
      <c r="E10" s="329" t="s">
        <v>187</v>
      </c>
      <c r="F10" s="283"/>
      <c r="G10" s="274" t="str">
        <f>IF(COUNTBLANK(D11)+COUNTBLANK(D12)=2,"",IF(ISERROR(D11/D12),,D11/D12))</f>
        <v/>
      </c>
      <c r="H10" s="274" t="str">
        <f>IF(COUNTBLANK(D11)+COUNTBLANK(D12)=2,"",IF(ISERROR(D13),,D13))</f>
        <v/>
      </c>
      <c r="I10" s="277" t="str">
        <f>IF(G10="","",IF(ISERROR((G10-D13)*100/D13),,(G10-D13)*100/D13))</f>
        <v/>
      </c>
      <c r="J10" s="156" t="str">
        <f t="shared" si="0"/>
        <v/>
      </c>
      <c r="K10" s="274" t="str">
        <f>IF(I10="","",IF((I10)&lt;=0,5,IF(AND((I10)&gt;0,(I10)&lt;20),(5-(I10/4)),)))</f>
        <v/>
      </c>
      <c r="L10" s="204"/>
      <c r="M10" s="171"/>
      <c r="N10" s="172"/>
      <c r="O10" s="172"/>
      <c r="P10" s="172"/>
      <c r="Q10" s="172"/>
      <c r="R10" s="53"/>
      <c r="S10" s="172"/>
      <c r="T10" s="172"/>
      <c r="U10" s="172"/>
      <c r="V10" s="172"/>
      <c r="W10" s="172"/>
      <c r="X10" s="172"/>
      <c r="Y10" s="52"/>
      <c r="Z10" s="52"/>
      <c r="AA10" s="52"/>
      <c r="AB10" s="52"/>
      <c r="AC10" s="52"/>
      <c r="AD10" s="52"/>
      <c r="AE10" s="52"/>
      <c r="AF10" s="52"/>
    </row>
    <row r="11" spans="1:32" ht="24" x14ac:dyDescent="0.65">
      <c r="A11" s="348" t="s">
        <v>177</v>
      </c>
      <c r="B11" s="349"/>
      <c r="C11" s="350"/>
      <c r="D11" s="198"/>
      <c r="E11" s="330"/>
      <c r="F11" s="284"/>
      <c r="G11" s="275"/>
      <c r="H11" s="275"/>
      <c r="I11" s="278"/>
      <c r="J11" s="156"/>
      <c r="K11" s="275"/>
      <c r="L11" s="205"/>
      <c r="M11" s="171"/>
      <c r="N11" s="173"/>
      <c r="O11" s="173"/>
      <c r="P11" s="173"/>
      <c r="Q11" s="173"/>
      <c r="R11" s="53"/>
      <c r="S11" s="173"/>
      <c r="T11" s="173"/>
      <c r="U11" s="173"/>
      <c r="V11" s="173"/>
      <c r="W11" s="173"/>
      <c r="X11" s="173"/>
      <c r="Y11" s="52"/>
      <c r="Z11" s="52"/>
      <c r="AA11" s="52"/>
      <c r="AB11" s="52"/>
      <c r="AC11" s="52"/>
      <c r="AD11" s="52"/>
      <c r="AE11" s="52"/>
      <c r="AF11" s="52"/>
    </row>
    <row r="12" spans="1:32" ht="24" customHeight="1" x14ac:dyDescent="0.65">
      <c r="A12" s="351" t="s">
        <v>178</v>
      </c>
      <c r="B12" s="352"/>
      <c r="C12" s="353"/>
      <c r="D12" s="199"/>
      <c r="E12" s="330"/>
      <c r="F12" s="284"/>
      <c r="G12" s="275"/>
      <c r="H12" s="275"/>
      <c r="I12" s="278"/>
      <c r="J12" s="156"/>
      <c r="K12" s="275"/>
      <c r="L12" s="206"/>
      <c r="M12" s="171"/>
      <c r="N12" s="173"/>
      <c r="O12" s="173"/>
      <c r="P12" s="173"/>
      <c r="Q12" s="173"/>
      <c r="R12" s="53"/>
      <c r="S12" s="173"/>
      <c r="T12" s="173"/>
      <c r="U12" s="173"/>
      <c r="V12" s="173"/>
      <c r="W12" s="173"/>
      <c r="X12" s="173"/>
      <c r="Y12" s="52"/>
      <c r="Z12" s="52"/>
      <c r="AA12" s="52"/>
      <c r="AB12" s="52"/>
      <c r="AC12" s="52"/>
      <c r="AD12" s="52"/>
      <c r="AE12" s="52"/>
      <c r="AF12" s="52"/>
    </row>
    <row r="13" spans="1:32" ht="24" x14ac:dyDescent="0.65">
      <c r="A13" s="345" t="s">
        <v>184</v>
      </c>
      <c r="B13" s="346"/>
      <c r="C13" s="347"/>
      <c r="D13" s="184">
        <v>8</v>
      </c>
      <c r="E13" s="330"/>
      <c r="F13" s="284"/>
      <c r="G13" s="276"/>
      <c r="H13" s="276"/>
      <c r="I13" s="279"/>
      <c r="J13" s="156"/>
      <c r="K13" s="276"/>
      <c r="L13" s="204"/>
      <c r="M13" s="171"/>
      <c r="N13" s="172"/>
      <c r="O13" s="172"/>
      <c r="P13" s="172"/>
      <c r="Q13" s="172"/>
      <c r="R13" s="163"/>
      <c r="S13" s="172"/>
      <c r="T13" s="172"/>
      <c r="U13" s="172"/>
      <c r="V13" s="172"/>
      <c r="W13" s="172"/>
      <c r="X13" s="172"/>
      <c r="Y13" s="52"/>
      <c r="Z13" s="52"/>
      <c r="AA13" s="52"/>
      <c r="AB13" s="52"/>
      <c r="AC13" s="52"/>
      <c r="AD13" s="52"/>
      <c r="AE13" s="52"/>
      <c r="AF13" s="52"/>
    </row>
    <row r="14" spans="1:32" ht="24" customHeight="1" x14ac:dyDescent="0.65">
      <c r="A14" s="323" t="s">
        <v>176</v>
      </c>
      <c r="B14" s="324"/>
      <c r="C14" s="324"/>
      <c r="D14" s="325"/>
      <c r="E14" s="330"/>
      <c r="F14" s="284"/>
      <c r="G14" s="274" t="str">
        <f>IF(COUNTBLANK(D15)+COUNTBLANK(D16)=2,"",IF(ISERROR(D15/D16),,D15/D16))</f>
        <v/>
      </c>
      <c r="H14" s="274" t="str">
        <f>IF(COUNTBLANK(D15)+COUNTBLANK(D16)=2,"",IF(ISERROR(D17),,D17))</f>
        <v/>
      </c>
      <c r="I14" s="277" t="str">
        <f>IF(G14="","",IF(ISERROR((G14-D17)*100/D17),,(G14-D17)*100/D17))</f>
        <v/>
      </c>
      <c r="J14" s="156" t="str">
        <f t="shared" ref="J14" si="1">IF(OR(F14="",I14=""),"",IF(F14&lt;=I14,"บรรลุ","ไม่บรรลุ"))</f>
        <v/>
      </c>
      <c r="K14" s="274" t="str">
        <f>IF(I14="","",IF((I14)&lt;=0,5,IF(AND((I14)&gt;0,(I14)&lt;20),(5-(I14/4)),)))</f>
        <v/>
      </c>
      <c r="L14" s="205"/>
      <c r="M14" s="171"/>
      <c r="N14" s="173"/>
      <c r="O14" s="173"/>
      <c r="P14" s="173"/>
      <c r="Q14" s="173"/>
      <c r="R14" s="53"/>
      <c r="S14" s="173"/>
      <c r="T14" s="173"/>
      <c r="U14" s="173"/>
      <c r="V14" s="173"/>
      <c r="W14" s="173"/>
      <c r="X14" s="173"/>
      <c r="Y14" s="52"/>
      <c r="Z14" s="52"/>
      <c r="AA14" s="52"/>
      <c r="AB14" s="52"/>
      <c r="AC14" s="52"/>
      <c r="AD14" s="52"/>
      <c r="AE14" s="52"/>
      <c r="AF14" s="52"/>
    </row>
    <row r="15" spans="1:32" ht="24" x14ac:dyDescent="0.65">
      <c r="A15" s="348" t="s">
        <v>177</v>
      </c>
      <c r="B15" s="349"/>
      <c r="C15" s="350"/>
      <c r="D15" s="198"/>
      <c r="E15" s="330"/>
      <c r="F15" s="284"/>
      <c r="G15" s="275"/>
      <c r="H15" s="275"/>
      <c r="I15" s="278"/>
      <c r="J15" s="156"/>
      <c r="K15" s="275"/>
      <c r="L15" s="205"/>
      <c r="M15" s="171"/>
      <c r="N15" s="173"/>
      <c r="O15" s="173"/>
      <c r="P15" s="173"/>
      <c r="Q15" s="173"/>
      <c r="R15" s="53"/>
      <c r="S15" s="173"/>
      <c r="T15" s="173"/>
      <c r="U15" s="173"/>
      <c r="V15" s="173"/>
      <c r="W15" s="173"/>
      <c r="X15" s="173"/>
      <c r="Y15" s="52"/>
      <c r="Z15" s="52"/>
      <c r="AA15" s="52"/>
      <c r="AB15" s="52"/>
      <c r="AC15" s="52"/>
      <c r="AD15" s="52"/>
      <c r="AE15" s="52"/>
      <c r="AF15" s="52"/>
    </row>
    <row r="16" spans="1:32" ht="24" customHeight="1" x14ac:dyDescent="0.65">
      <c r="A16" s="351" t="s">
        <v>178</v>
      </c>
      <c r="B16" s="352"/>
      <c r="C16" s="353"/>
      <c r="D16" s="199"/>
      <c r="E16" s="330"/>
      <c r="F16" s="284"/>
      <c r="G16" s="275"/>
      <c r="H16" s="275"/>
      <c r="I16" s="278"/>
      <c r="J16" s="156"/>
      <c r="K16" s="275"/>
      <c r="L16" s="206"/>
      <c r="M16" s="171"/>
      <c r="N16" s="173"/>
      <c r="O16" s="173"/>
      <c r="P16" s="173"/>
      <c r="Q16" s="173"/>
      <c r="R16" s="53"/>
      <c r="S16" s="173"/>
      <c r="T16" s="173"/>
      <c r="U16" s="173"/>
      <c r="V16" s="173"/>
      <c r="W16" s="173"/>
      <c r="X16" s="173"/>
      <c r="Y16" s="52"/>
      <c r="Z16" s="52"/>
      <c r="AA16" s="52"/>
      <c r="AB16" s="52"/>
      <c r="AC16" s="52"/>
      <c r="AD16" s="52"/>
      <c r="AE16" s="52"/>
      <c r="AF16" s="52"/>
    </row>
    <row r="17" spans="1:32" ht="24" customHeight="1" x14ac:dyDescent="0.65">
      <c r="A17" s="345" t="s">
        <v>184</v>
      </c>
      <c r="B17" s="346"/>
      <c r="C17" s="347"/>
      <c r="D17" s="185">
        <v>20</v>
      </c>
      <c r="E17" s="330"/>
      <c r="F17" s="284"/>
      <c r="G17" s="276"/>
      <c r="H17" s="276"/>
      <c r="I17" s="279"/>
      <c r="J17" s="156"/>
      <c r="K17" s="276"/>
      <c r="L17" s="204"/>
      <c r="M17" s="171"/>
      <c r="N17" s="172"/>
      <c r="O17" s="172"/>
      <c r="P17" s="172"/>
      <c r="Q17" s="172"/>
      <c r="R17" s="163"/>
      <c r="S17" s="172"/>
      <c r="T17" s="172"/>
      <c r="U17" s="172"/>
      <c r="V17" s="172"/>
      <c r="W17" s="172"/>
      <c r="X17" s="172"/>
      <c r="Y17" s="52"/>
      <c r="Z17" s="52"/>
      <c r="AA17" s="52"/>
      <c r="AB17" s="52"/>
      <c r="AC17" s="52"/>
      <c r="AD17" s="52"/>
      <c r="AE17" s="52"/>
      <c r="AF17" s="52"/>
    </row>
    <row r="18" spans="1:32" ht="24" customHeight="1" x14ac:dyDescent="0.65">
      <c r="A18" s="326" t="s">
        <v>154</v>
      </c>
      <c r="B18" s="327"/>
      <c r="C18" s="327"/>
      <c r="D18" s="328"/>
      <c r="E18" s="330"/>
      <c r="F18" s="285"/>
      <c r="G18" s="274" t="str">
        <f>IF(COUNTBLANK(D19)+COUNTBLANK(D20)=2,"",IF(ISERROR(D19/D20),,D19/D20))</f>
        <v/>
      </c>
      <c r="H18" s="274" t="str">
        <f>IF(COUNTBLANK(D19)+COUNTBLANK(D20)=2,"",IF(ISERROR(D21),,D21))</f>
        <v/>
      </c>
      <c r="I18" s="277" t="str">
        <f t="shared" ref="I18" si="2">IF(G18="","",IF(ISERROR((G18-D21)*100/D21),,(G18-D21)*100/D21))</f>
        <v/>
      </c>
      <c r="J18" s="156" t="str">
        <f t="shared" ref="J18" si="3">IF(OR(F18="",I18=""),"",IF(F18&lt;=I18,"บรรลุ","ไม่บรรลุ"))</f>
        <v/>
      </c>
      <c r="K18" s="274" t="str">
        <f t="shared" ref="K18" si="4">IF(I18="","",IF((I18)&lt;=0,5,IF(AND((I18)&gt;0,(I18)&lt;20),(5-(I18/4)),)))</f>
        <v/>
      </c>
      <c r="L18" s="206"/>
      <c r="M18" s="171"/>
      <c r="N18" s="173"/>
      <c r="O18" s="173"/>
      <c r="P18" s="173"/>
      <c r="Q18" s="173"/>
      <c r="R18" s="53"/>
      <c r="S18" s="173"/>
      <c r="T18" s="173"/>
      <c r="U18" s="173"/>
      <c r="V18" s="173"/>
      <c r="W18" s="173"/>
      <c r="X18" s="173"/>
      <c r="Y18" s="52"/>
      <c r="Z18" s="52"/>
      <c r="AA18" s="52"/>
      <c r="AB18" s="52"/>
      <c r="AC18" s="52"/>
      <c r="AD18" s="52"/>
      <c r="AE18" s="52"/>
      <c r="AF18" s="52"/>
    </row>
    <row r="19" spans="1:32" ht="24" x14ac:dyDescent="0.65">
      <c r="A19" s="348" t="s">
        <v>177</v>
      </c>
      <c r="B19" s="349"/>
      <c r="C19" s="350"/>
      <c r="D19" s="198"/>
      <c r="E19" s="330"/>
      <c r="F19" s="152"/>
      <c r="G19" s="275"/>
      <c r="H19" s="275"/>
      <c r="I19" s="278"/>
      <c r="J19" s="156"/>
      <c r="K19" s="275"/>
      <c r="L19" s="205"/>
      <c r="M19" s="171"/>
      <c r="N19" s="173"/>
      <c r="O19" s="173"/>
      <c r="P19" s="173"/>
      <c r="Q19" s="173"/>
      <c r="R19" s="53"/>
      <c r="S19" s="173"/>
      <c r="T19" s="173"/>
      <c r="U19" s="173"/>
      <c r="V19" s="173"/>
      <c r="W19" s="173"/>
      <c r="X19" s="173"/>
      <c r="Y19" s="52"/>
      <c r="Z19" s="52"/>
      <c r="AA19" s="52"/>
      <c r="AB19" s="52"/>
      <c r="AC19" s="52"/>
      <c r="AD19" s="52"/>
      <c r="AE19" s="52"/>
      <c r="AF19" s="52"/>
    </row>
    <row r="20" spans="1:32" ht="24" customHeight="1" x14ac:dyDescent="0.65">
      <c r="A20" s="351" t="s">
        <v>178</v>
      </c>
      <c r="B20" s="352"/>
      <c r="C20" s="353"/>
      <c r="D20" s="199"/>
      <c r="E20" s="330"/>
      <c r="F20" s="152"/>
      <c r="G20" s="275"/>
      <c r="H20" s="275"/>
      <c r="I20" s="278"/>
      <c r="J20" s="156"/>
      <c r="K20" s="275"/>
      <c r="L20" s="206"/>
      <c r="M20" s="171"/>
      <c r="N20" s="173"/>
      <c r="O20" s="173"/>
      <c r="P20" s="173"/>
      <c r="Q20" s="173"/>
      <c r="R20" s="53"/>
      <c r="S20" s="173"/>
      <c r="T20" s="173"/>
      <c r="U20" s="173"/>
      <c r="V20" s="173"/>
      <c r="W20" s="173"/>
      <c r="X20" s="173"/>
      <c r="Y20" s="52"/>
      <c r="Z20" s="52"/>
      <c r="AA20" s="52"/>
      <c r="AB20" s="52"/>
      <c r="AC20" s="52"/>
      <c r="AD20" s="52"/>
      <c r="AE20" s="52"/>
      <c r="AF20" s="52"/>
    </row>
    <row r="21" spans="1:32" ht="24" customHeight="1" x14ac:dyDescent="0.65">
      <c r="A21" s="345" t="s">
        <v>184</v>
      </c>
      <c r="B21" s="346"/>
      <c r="C21" s="347"/>
      <c r="D21" s="185">
        <v>20</v>
      </c>
      <c r="E21" s="330"/>
      <c r="F21" s="152"/>
      <c r="G21" s="276"/>
      <c r="H21" s="276"/>
      <c r="I21" s="279"/>
      <c r="J21" s="156"/>
      <c r="K21" s="276"/>
      <c r="L21" s="204"/>
      <c r="M21" s="171"/>
      <c r="N21" s="172"/>
      <c r="O21" s="172"/>
      <c r="P21" s="172"/>
      <c r="Q21" s="172"/>
      <c r="R21" s="163"/>
      <c r="S21" s="172"/>
      <c r="T21" s="172"/>
      <c r="U21" s="172"/>
      <c r="V21" s="172"/>
      <c r="W21" s="172"/>
      <c r="X21" s="172"/>
      <c r="Y21" s="52"/>
      <c r="Z21" s="52"/>
      <c r="AA21" s="52"/>
      <c r="AB21" s="52"/>
      <c r="AC21" s="52"/>
      <c r="AD21" s="52"/>
      <c r="AE21" s="52"/>
      <c r="AF21" s="52"/>
    </row>
    <row r="22" spans="1:32" ht="24" customHeight="1" x14ac:dyDescent="0.35">
      <c r="A22" s="323" t="s">
        <v>180</v>
      </c>
      <c r="B22" s="324"/>
      <c r="C22" s="324"/>
      <c r="D22" s="325"/>
      <c r="E22" s="330"/>
      <c r="F22" s="283"/>
      <c r="G22" s="274" t="str">
        <f>IF(COUNTBLANK(D23)+COUNTBLANK(D24)=2,"",IF(ISERROR(D23/D24),,D23/D24))</f>
        <v/>
      </c>
      <c r="H22" s="274" t="str">
        <f>IF(COUNTBLANK(D23)+COUNTBLANK(D24)=2,"",IF(ISERROR(D25),,D25))</f>
        <v/>
      </c>
      <c r="I22" s="277" t="str">
        <f t="shared" ref="I22" si="5">IF(G22="","",IF(ISERROR((G22-D25)*100/D25),,(G22-D25)*100/D25))</f>
        <v/>
      </c>
      <c r="J22" s="156" t="str">
        <f t="shared" ref="J22" si="6">IF(OR(F22="",I22=""),"",IF(F22&lt;=I22,"บรรลุ","ไม่บรรลุ"))</f>
        <v/>
      </c>
      <c r="K22" s="274" t="str">
        <f t="shared" ref="K22" si="7">IF(I22="","",IF((I22)&lt;=0,5,IF(AND((I22)&gt;0,(I22)&lt;20),(5-(I22/4)),)))</f>
        <v/>
      </c>
      <c r="L22" s="204"/>
      <c r="M22" s="342"/>
      <c r="N22" s="341"/>
      <c r="O22" s="341"/>
      <c r="P22" s="341"/>
      <c r="Q22" s="341"/>
      <c r="R22" s="163"/>
      <c r="S22" s="341"/>
      <c r="T22" s="341"/>
      <c r="U22" s="341"/>
      <c r="V22" s="341"/>
      <c r="W22" s="341"/>
      <c r="X22" s="341"/>
      <c r="Y22" s="52"/>
      <c r="Z22" s="52"/>
      <c r="AA22" s="52"/>
      <c r="AB22" s="52"/>
      <c r="AC22" s="52"/>
      <c r="AD22" s="52"/>
      <c r="AE22" s="52"/>
      <c r="AF22" s="52"/>
    </row>
    <row r="23" spans="1:32" x14ac:dyDescent="0.35">
      <c r="A23" s="348" t="s">
        <v>177</v>
      </c>
      <c r="B23" s="349"/>
      <c r="C23" s="350"/>
      <c r="D23" s="198"/>
      <c r="E23" s="330"/>
      <c r="F23" s="284"/>
      <c r="G23" s="275"/>
      <c r="H23" s="275"/>
      <c r="I23" s="278"/>
      <c r="J23" s="156"/>
      <c r="K23" s="275"/>
      <c r="L23" s="205"/>
      <c r="M23" s="342"/>
      <c r="N23" s="341"/>
      <c r="O23" s="341"/>
      <c r="P23" s="341"/>
      <c r="Q23" s="341"/>
      <c r="R23" s="53"/>
      <c r="S23" s="341"/>
      <c r="T23" s="341"/>
      <c r="U23" s="341"/>
      <c r="V23" s="341"/>
      <c r="W23" s="341"/>
      <c r="X23" s="341"/>
      <c r="Y23" s="52"/>
      <c r="Z23" s="52"/>
      <c r="AA23" s="52"/>
      <c r="AB23" s="52"/>
      <c r="AC23" s="52"/>
      <c r="AD23" s="52"/>
      <c r="AE23" s="52"/>
      <c r="AF23" s="52"/>
    </row>
    <row r="24" spans="1:32" ht="24" customHeight="1" x14ac:dyDescent="0.35">
      <c r="A24" s="351" t="s">
        <v>178</v>
      </c>
      <c r="B24" s="352"/>
      <c r="C24" s="353"/>
      <c r="D24" s="199"/>
      <c r="E24" s="330"/>
      <c r="F24" s="284"/>
      <c r="G24" s="275"/>
      <c r="H24" s="275"/>
      <c r="I24" s="278"/>
      <c r="J24" s="156"/>
      <c r="K24" s="275"/>
      <c r="L24" s="206"/>
      <c r="M24" s="342"/>
      <c r="N24" s="341"/>
      <c r="O24" s="341"/>
      <c r="P24" s="341"/>
      <c r="Q24" s="341"/>
      <c r="R24" s="53"/>
      <c r="S24" s="341"/>
      <c r="T24" s="341"/>
      <c r="U24" s="341"/>
      <c r="V24" s="341"/>
      <c r="W24" s="341"/>
      <c r="X24" s="341"/>
      <c r="Y24" s="52"/>
      <c r="Z24" s="52"/>
      <c r="AA24" s="52"/>
      <c r="AB24" s="52"/>
      <c r="AC24" s="52"/>
      <c r="AD24" s="52"/>
      <c r="AE24" s="52"/>
      <c r="AF24" s="52"/>
    </row>
    <row r="25" spans="1:32" ht="20.399999999999999" customHeight="1" x14ac:dyDescent="0.35">
      <c r="A25" s="345" t="s">
        <v>184</v>
      </c>
      <c r="B25" s="346"/>
      <c r="C25" s="347"/>
      <c r="D25" s="185">
        <v>8</v>
      </c>
      <c r="E25" s="330"/>
      <c r="F25" s="284"/>
      <c r="G25" s="276"/>
      <c r="H25" s="276"/>
      <c r="I25" s="279"/>
      <c r="J25" s="156"/>
      <c r="K25" s="276"/>
      <c r="L25" s="204"/>
      <c r="M25" s="342"/>
      <c r="N25" s="341"/>
      <c r="O25" s="341"/>
      <c r="P25" s="341"/>
      <c r="Q25" s="341"/>
      <c r="R25" s="163"/>
      <c r="S25" s="341"/>
      <c r="T25" s="341"/>
      <c r="U25" s="341"/>
      <c r="V25" s="341"/>
      <c r="W25" s="341"/>
      <c r="X25" s="341"/>
      <c r="Y25" s="52"/>
      <c r="Z25" s="52"/>
      <c r="AA25" s="52"/>
      <c r="AB25" s="52"/>
      <c r="AC25" s="52"/>
      <c r="AD25" s="52"/>
      <c r="AE25" s="52"/>
      <c r="AF25" s="52"/>
    </row>
    <row r="26" spans="1:32" ht="24" customHeight="1" x14ac:dyDescent="0.35">
      <c r="A26" s="323" t="s">
        <v>185</v>
      </c>
      <c r="B26" s="324"/>
      <c r="C26" s="324"/>
      <c r="D26" s="325"/>
      <c r="E26" s="330"/>
      <c r="F26" s="284"/>
      <c r="G26" s="274" t="str">
        <f>IF(COUNTBLANK(D27)+COUNTBLANK(D28)=2,"",IF(ISERROR(D27/D28),,D27/D28))</f>
        <v/>
      </c>
      <c r="H26" s="274" t="str">
        <f>IF(COUNTBLANK(D27)+COUNTBLANK(D28)=2,"",IF(ISERROR(D29),,D29))</f>
        <v/>
      </c>
      <c r="I26" s="277" t="str">
        <f t="shared" ref="I26" si="8">IF(G26="","",IF(ISERROR((G26-D29)*100/D29),,(G26-D29)*100/D29))</f>
        <v/>
      </c>
      <c r="J26" s="156" t="str">
        <f t="shared" ref="J26" si="9">IF(OR(F26="",I26=""),"",IF(F26&lt;=I26,"บรรลุ","ไม่บรรลุ"))</f>
        <v/>
      </c>
      <c r="K26" s="274" t="str">
        <f t="shared" ref="K26" si="10">IF(I26="","",IF((I26)&lt;=0,5,IF(AND((I26)&gt;0,(I26)&lt;20),(5-(I26/4)),)))</f>
        <v/>
      </c>
      <c r="L26" s="205"/>
      <c r="M26" s="342"/>
      <c r="N26" s="341"/>
      <c r="O26" s="341"/>
      <c r="P26" s="341"/>
      <c r="Q26" s="341"/>
      <c r="R26" s="163"/>
      <c r="S26" s="341"/>
      <c r="T26" s="341"/>
      <c r="U26" s="341"/>
      <c r="V26" s="341"/>
      <c r="W26" s="341"/>
      <c r="X26" s="341"/>
      <c r="Y26" s="52"/>
      <c r="Z26" s="52"/>
      <c r="AA26" s="52"/>
      <c r="AB26" s="52"/>
      <c r="AC26" s="52"/>
      <c r="AD26" s="52"/>
      <c r="AE26" s="52"/>
      <c r="AF26" s="52"/>
    </row>
    <row r="27" spans="1:32" x14ac:dyDescent="0.35">
      <c r="A27" s="348" t="s">
        <v>177</v>
      </c>
      <c r="B27" s="349"/>
      <c r="C27" s="350"/>
      <c r="D27" s="198"/>
      <c r="E27" s="330"/>
      <c r="F27" s="284"/>
      <c r="G27" s="275"/>
      <c r="H27" s="275"/>
      <c r="I27" s="278"/>
      <c r="J27" s="156"/>
      <c r="K27" s="275"/>
      <c r="L27" s="205"/>
      <c r="M27" s="342"/>
      <c r="N27" s="341"/>
      <c r="O27" s="341"/>
      <c r="P27" s="341"/>
      <c r="Q27" s="341"/>
      <c r="R27" s="53"/>
      <c r="S27" s="341"/>
      <c r="T27" s="341"/>
      <c r="U27" s="341"/>
      <c r="V27" s="341"/>
      <c r="W27" s="341"/>
      <c r="X27" s="341"/>
      <c r="Y27" s="52"/>
      <c r="Z27" s="52"/>
      <c r="AA27" s="52"/>
      <c r="AB27" s="52"/>
      <c r="AC27" s="52"/>
      <c r="AD27" s="52"/>
      <c r="AE27" s="52"/>
      <c r="AF27" s="52"/>
    </row>
    <row r="28" spans="1:32" ht="24" customHeight="1" x14ac:dyDescent="0.35">
      <c r="A28" s="351" t="s">
        <v>178</v>
      </c>
      <c r="B28" s="352"/>
      <c r="C28" s="353"/>
      <c r="D28" s="199"/>
      <c r="E28" s="330"/>
      <c r="F28" s="284"/>
      <c r="G28" s="275"/>
      <c r="H28" s="275"/>
      <c r="I28" s="278"/>
      <c r="J28" s="156"/>
      <c r="K28" s="275"/>
      <c r="L28" s="206"/>
      <c r="M28" s="342"/>
      <c r="N28" s="341"/>
      <c r="O28" s="341"/>
      <c r="P28" s="341"/>
      <c r="Q28" s="341"/>
      <c r="R28" s="53"/>
      <c r="S28" s="341"/>
      <c r="T28" s="341"/>
      <c r="U28" s="341"/>
      <c r="V28" s="341"/>
      <c r="W28" s="341"/>
      <c r="X28" s="341"/>
      <c r="Y28" s="52"/>
      <c r="Z28" s="52"/>
      <c r="AA28" s="52"/>
      <c r="AB28" s="52"/>
      <c r="AC28" s="52"/>
      <c r="AD28" s="52"/>
      <c r="AE28" s="52"/>
      <c r="AF28" s="52"/>
    </row>
    <row r="29" spans="1:32" ht="20.399999999999999" customHeight="1" x14ac:dyDescent="0.35">
      <c r="A29" s="345" t="s">
        <v>184</v>
      </c>
      <c r="B29" s="346"/>
      <c r="C29" s="347"/>
      <c r="D29" s="185">
        <v>20</v>
      </c>
      <c r="E29" s="330"/>
      <c r="F29" s="284"/>
      <c r="G29" s="276"/>
      <c r="H29" s="276"/>
      <c r="I29" s="279"/>
      <c r="J29" s="156"/>
      <c r="K29" s="276"/>
      <c r="L29" s="204"/>
      <c r="M29" s="342"/>
      <c r="N29" s="341"/>
      <c r="O29" s="341"/>
      <c r="P29" s="341"/>
      <c r="Q29" s="341"/>
      <c r="R29" s="163"/>
      <c r="S29" s="341"/>
      <c r="T29" s="341"/>
      <c r="U29" s="341"/>
      <c r="V29" s="341"/>
      <c r="W29" s="341"/>
      <c r="X29" s="341"/>
      <c r="Y29" s="52"/>
      <c r="Z29" s="52"/>
      <c r="AA29" s="52"/>
      <c r="AB29" s="52"/>
      <c r="AC29" s="52"/>
      <c r="AD29" s="52"/>
      <c r="AE29" s="52"/>
      <c r="AF29" s="52"/>
    </row>
    <row r="30" spans="1:32" ht="24" customHeight="1" x14ac:dyDescent="0.35">
      <c r="A30" s="326" t="s">
        <v>186</v>
      </c>
      <c r="B30" s="327"/>
      <c r="C30" s="327"/>
      <c r="D30" s="328"/>
      <c r="E30" s="330"/>
      <c r="F30" s="285"/>
      <c r="G30" s="274" t="str">
        <f>IF(COUNTBLANK(D31)+COUNTBLANK(D32)=2,"",IF(ISERROR(D31/D32),,D31/D32))</f>
        <v/>
      </c>
      <c r="H30" s="274" t="str">
        <f>IF(COUNTBLANK(D31)+COUNTBLANK(D32)=2,"",IF(ISERROR(D33),,D33))</f>
        <v/>
      </c>
      <c r="I30" s="277" t="str">
        <f t="shared" ref="I30" si="11">IF(G30="","",IF(ISERROR((G30-D33)*100/D33),,(G30-D33)*100/D33))</f>
        <v/>
      </c>
      <c r="J30" s="156" t="str">
        <f t="shared" ref="J30" si="12">IF(OR(F30="",I30=""),"",IF(F30&lt;=I30,"บรรลุ","ไม่บรรลุ"))</f>
        <v/>
      </c>
      <c r="K30" s="274" t="str">
        <f t="shared" ref="K30" si="13">IF(I30="","",IF((I30)&lt;=0,5,IF(AND((I30)&gt;0,(I30)&lt;20),(5-(I30/4)),)))</f>
        <v/>
      </c>
      <c r="L30" s="206"/>
      <c r="M30" s="342"/>
      <c r="N30" s="341"/>
      <c r="O30" s="341"/>
      <c r="P30" s="341"/>
      <c r="Q30" s="341"/>
      <c r="R30" s="163"/>
      <c r="S30" s="341"/>
      <c r="T30" s="341"/>
      <c r="U30" s="341"/>
      <c r="V30" s="341"/>
      <c r="W30" s="341"/>
      <c r="X30" s="341"/>
      <c r="Y30" s="52"/>
      <c r="Z30" s="52"/>
      <c r="AA30" s="52"/>
      <c r="AB30" s="52"/>
      <c r="AC30" s="52"/>
      <c r="AD30" s="52"/>
      <c r="AE30" s="52"/>
      <c r="AF30" s="52"/>
    </row>
    <row r="31" spans="1:32" x14ac:dyDescent="0.35">
      <c r="A31" s="348" t="s">
        <v>177</v>
      </c>
      <c r="B31" s="349"/>
      <c r="C31" s="350"/>
      <c r="D31" s="198"/>
      <c r="E31" s="330"/>
      <c r="F31" s="150"/>
      <c r="G31" s="275"/>
      <c r="H31" s="275"/>
      <c r="I31" s="278"/>
      <c r="J31" s="156"/>
      <c r="K31" s="275"/>
      <c r="L31" s="205"/>
      <c r="M31" s="342"/>
      <c r="N31" s="341"/>
      <c r="O31" s="341"/>
      <c r="P31" s="341"/>
      <c r="Q31" s="341"/>
      <c r="R31" s="53"/>
      <c r="S31" s="341"/>
      <c r="T31" s="341"/>
      <c r="U31" s="341"/>
      <c r="V31" s="341"/>
      <c r="W31" s="341"/>
      <c r="X31" s="341"/>
      <c r="Y31" s="52"/>
      <c r="Z31" s="52"/>
      <c r="AA31" s="52"/>
      <c r="AB31" s="52"/>
      <c r="AC31" s="52"/>
      <c r="AD31" s="52"/>
      <c r="AE31" s="52"/>
      <c r="AF31" s="52"/>
    </row>
    <row r="32" spans="1:32" ht="24" customHeight="1" x14ac:dyDescent="0.35">
      <c r="A32" s="351" t="s">
        <v>178</v>
      </c>
      <c r="B32" s="352"/>
      <c r="C32" s="353"/>
      <c r="D32" s="199"/>
      <c r="E32" s="330"/>
      <c r="F32" s="150"/>
      <c r="G32" s="275"/>
      <c r="H32" s="275"/>
      <c r="I32" s="278"/>
      <c r="J32" s="156"/>
      <c r="K32" s="275"/>
      <c r="L32" s="206"/>
      <c r="M32" s="342"/>
      <c r="N32" s="341"/>
      <c r="O32" s="341"/>
      <c r="P32" s="341"/>
      <c r="Q32" s="341"/>
      <c r="R32" s="53"/>
      <c r="S32" s="341"/>
      <c r="T32" s="341"/>
      <c r="U32" s="341"/>
      <c r="V32" s="341"/>
      <c r="W32" s="341"/>
      <c r="X32" s="341"/>
      <c r="Y32" s="52"/>
      <c r="Z32" s="52"/>
      <c r="AA32" s="52"/>
      <c r="AB32" s="52"/>
      <c r="AC32" s="52"/>
      <c r="AD32" s="52"/>
      <c r="AE32" s="52"/>
      <c r="AF32" s="52"/>
    </row>
    <row r="33" spans="1:32" ht="20.399999999999999" customHeight="1" x14ac:dyDescent="0.35">
      <c r="A33" s="345" t="s">
        <v>184</v>
      </c>
      <c r="B33" s="346"/>
      <c r="C33" s="347"/>
      <c r="D33" s="185">
        <v>25</v>
      </c>
      <c r="E33" s="330"/>
      <c r="F33" s="150"/>
      <c r="G33" s="276"/>
      <c r="H33" s="276"/>
      <c r="I33" s="279"/>
      <c r="J33" s="156"/>
      <c r="K33" s="276"/>
      <c r="L33" s="204"/>
      <c r="M33" s="342"/>
      <c r="N33" s="341"/>
      <c r="O33" s="341"/>
      <c r="P33" s="341"/>
      <c r="Q33" s="341"/>
      <c r="R33" s="163"/>
      <c r="S33" s="341"/>
      <c r="T33" s="341"/>
      <c r="U33" s="341"/>
      <c r="V33" s="341"/>
      <c r="W33" s="341"/>
      <c r="X33" s="341"/>
      <c r="Y33" s="52"/>
      <c r="Z33" s="52"/>
      <c r="AA33" s="52"/>
      <c r="AB33" s="52"/>
      <c r="AC33" s="52"/>
      <c r="AD33" s="52"/>
      <c r="AE33" s="52"/>
      <c r="AF33" s="52"/>
    </row>
    <row r="34" spans="1:32" ht="24" customHeight="1" x14ac:dyDescent="0.35">
      <c r="A34" s="326" t="s">
        <v>181</v>
      </c>
      <c r="B34" s="327"/>
      <c r="C34" s="327"/>
      <c r="D34" s="328"/>
      <c r="E34" s="330"/>
      <c r="F34" s="150"/>
      <c r="G34" s="274" t="str">
        <f>IF(COUNTBLANK(D35)+COUNTBLANK(D36)=2,"",IF(ISERROR(D35/D36),,D35/D36))</f>
        <v/>
      </c>
      <c r="H34" s="274" t="str">
        <f>IF(COUNTBLANK(D35)+COUNTBLANK(D36)=2,"",IF(ISERROR(D37),,D37))</f>
        <v/>
      </c>
      <c r="I34" s="277" t="str">
        <f t="shared" ref="I34" si="14">IF(G34="","",IF(ISERROR((G34-D37)*100/D37),,(G34-D37)*100/D37))</f>
        <v/>
      </c>
      <c r="J34" s="156" t="str">
        <f t="shared" ref="J34" si="15">IF(OR(F34="",I34=""),"",IF(F34&lt;=I34,"บรรลุ","ไม่บรรลุ"))</f>
        <v/>
      </c>
      <c r="K34" s="274" t="str">
        <f t="shared" ref="K34" si="16">IF(I34="","",IF((I34)&lt;=0,5,IF(AND((I34)&gt;0,(I34)&lt;20),(5-(I34/4)),)))</f>
        <v/>
      </c>
      <c r="L34" s="206"/>
      <c r="M34" s="342"/>
      <c r="N34" s="341"/>
      <c r="O34" s="341"/>
      <c r="P34" s="341"/>
      <c r="Q34" s="341"/>
      <c r="R34" s="163"/>
      <c r="S34" s="341"/>
      <c r="T34" s="341"/>
      <c r="U34" s="341"/>
      <c r="V34" s="341"/>
      <c r="W34" s="341"/>
      <c r="X34" s="341"/>
      <c r="Y34" s="52"/>
      <c r="Z34" s="52"/>
      <c r="AA34" s="52"/>
      <c r="AB34" s="52"/>
      <c r="AC34" s="52"/>
      <c r="AD34" s="52"/>
      <c r="AE34" s="52"/>
      <c r="AF34" s="52"/>
    </row>
    <row r="35" spans="1:32" x14ac:dyDescent="0.35">
      <c r="A35" s="348" t="s">
        <v>177</v>
      </c>
      <c r="B35" s="349"/>
      <c r="C35" s="350"/>
      <c r="D35" s="198"/>
      <c r="E35" s="330"/>
      <c r="F35" s="151"/>
      <c r="G35" s="275"/>
      <c r="H35" s="275"/>
      <c r="I35" s="278"/>
      <c r="J35" s="156"/>
      <c r="K35" s="275"/>
      <c r="L35" s="205"/>
      <c r="M35" s="342"/>
      <c r="N35" s="341"/>
      <c r="O35" s="341"/>
      <c r="P35" s="341"/>
      <c r="Q35" s="341"/>
      <c r="R35" s="53"/>
      <c r="S35" s="341"/>
      <c r="T35" s="341"/>
      <c r="U35" s="341"/>
      <c r="V35" s="341"/>
      <c r="W35" s="341"/>
      <c r="X35" s="341"/>
      <c r="Y35" s="52"/>
      <c r="Z35" s="52"/>
      <c r="AA35" s="52"/>
      <c r="AB35" s="52"/>
      <c r="AC35" s="52"/>
      <c r="AD35" s="52"/>
      <c r="AE35" s="52"/>
      <c r="AF35" s="52"/>
    </row>
    <row r="36" spans="1:32" ht="24" customHeight="1" x14ac:dyDescent="0.35">
      <c r="A36" s="351" t="s">
        <v>178</v>
      </c>
      <c r="B36" s="352"/>
      <c r="C36" s="353"/>
      <c r="D36" s="199"/>
      <c r="E36" s="330"/>
      <c r="F36" s="151"/>
      <c r="G36" s="275"/>
      <c r="H36" s="275"/>
      <c r="I36" s="278"/>
      <c r="J36" s="156"/>
      <c r="K36" s="275"/>
      <c r="L36" s="206"/>
      <c r="M36" s="342"/>
      <c r="N36" s="341"/>
      <c r="O36" s="341"/>
      <c r="P36" s="341"/>
      <c r="Q36" s="341"/>
      <c r="R36" s="53"/>
      <c r="S36" s="341"/>
      <c r="T36" s="341"/>
      <c r="U36" s="341"/>
      <c r="V36" s="341"/>
      <c r="W36" s="341"/>
      <c r="X36" s="341"/>
      <c r="Y36" s="52"/>
      <c r="Z36" s="52"/>
      <c r="AA36" s="52"/>
      <c r="AB36" s="52"/>
      <c r="AC36" s="52"/>
      <c r="AD36" s="52"/>
      <c r="AE36" s="52"/>
      <c r="AF36" s="52"/>
    </row>
    <row r="37" spans="1:32" ht="20.399999999999999" customHeight="1" x14ac:dyDescent="0.35">
      <c r="A37" s="345" t="s">
        <v>184</v>
      </c>
      <c r="B37" s="346"/>
      <c r="C37" s="347"/>
      <c r="D37" s="185">
        <v>50</v>
      </c>
      <c r="E37" s="330"/>
      <c r="F37" s="151"/>
      <c r="G37" s="276"/>
      <c r="H37" s="276"/>
      <c r="I37" s="279"/>
      <c r="J37" s="156"/>
      <c r="K37" s="276"/>
      <c r="L37" s="204"/>
      <c r="M37" s="342"/>
      <c r="N37" s="341"/>
      <c r="O37" s="341"/>
      <c r="P37" s="341"/>
      <c r="Q37" s="341"/>
      <c r="R37" s="163"/>
      <c r="S37" s="341"/>
      <c r="T37" s="341"/>
      <c r="U37" s="341"/>
      <c r="V37" s="341"/>
      <c r="W37" s="341"/>
      <c r="X37" s="341"/>
      <c r="Y37" s="52"/>
      <c r="Z37" s="52"/>
      <c r="AA37" s="52"/>
      <c r="AB37" s="52"/>
      <c r="AC37" s="52"/>
      <c r="AD37" s="52"/>
      <c r="AE37" s="52"/>
      <c r="AF37" s="52"/>
    </row>
    <row r="38" spans="1:32" ht="24" customHeight="1" x14ac:dyDescent="0.35">
      <c r="A38" s="323" t="s">
        <v>159</v>
      </c>
      <c r="B38" s="324"/>
      <c r="C38" s="324"/>
      <c r="D38" s="325"/>
      <c r="E38" s="330"/>
      <c r="F38" s="283"/>
      <c r="G38" s="274" t="str">
        <f>IF(COUNTBLANK(D39)+COUNTBLANK(D40)=2,"",IF(ISERROR(D39/D40),,D39/D40))</f>
        <v/>
      </c>
      <c r="H38" s="274" t="str">
        <f>IF(COUNTBLANK(D39)+COUNTBLANK(D40)=2,"",IF(ISERROR(D41),,D41))</f>
        <v/>
      </c>
      <c r="I38" s="277" t="str">
        <f t="shared" ref="I38" si="17">IF(G38="","",IF(ISERROR((G38-D41)*100/D41),,(G38-D41)*100/D41))</f>
        <v/>
      </c>
      <c r="J38" s="156" t="str">
        <f t="shared" ref="J38" si="18">IF(OR(F38="",I38=""),"",IF(F38&lt;=I38,"บรรลุ","ไม่บรรลุ"))</f>
        <v/>
      </c>
      <c r="K38" s="274" t="str">
        <f t="shared" ref="K38" si="19">IF(I38="","",IF((I38)&lt;=0,5,IF(AND((I38)&gt;0,(I38)&lt;20),(5-(I38/4)),)))</f>
        <v/>
      </c>
      <c r="L38" s="204"/>
      <c r="M38" s="342"/>
      <c r="N38" s="341"/>
      <c r="O38" s="341"/>
      <c r="P38" s="341"/>
      <c r="Q38" s="341"/>
      <c r="R38" s="163"/>
      <c r="S38" s="341"/>
      <c r="T38" s="341"/>
      <c r="U38" s="341"/>
      <c r="V38" s="341"/>
      <c r="W38" s="341"/>
      <c r="X38" s="341"/>
      <c r="Y38" s="52"/>
      <c r="Z38" s="52"/>
      <c r="AA38" s="52"/>
      <c r="AB38" s="52"/>
      <c r="AC38" s="52"/>
      <c r="AD38" s="52"/>
      <c r="AE38" s="52"/>
      <c r="AF38" s="52"/>
    </row>
    <row r="39" spans="1:32" x14ac:dyDescent="0.35">
      <c r="A39" s="348" t="s">
        <v>177</v>
      </c>
      <c r="B39" s="349"/>
      <c r="C39" s="350"/>
      <c r="D39" s="198"/>
      <c r="E39" s="330"/>
      <c r="F39" s="284"/>
      <c r="G39" s="275"/>
      <c r="H39" s="275"/>
      <c r="I39" s="278"/>
      <c r="J39" s="156"/>
      <c r="K39" s="275"/>
      <c r="L39" s="205"/>
      <c r="M39" s="342"/>
      <c r="N39" s="341"/>
      <c r="O39" s="341"/>
      <c r="P39" s="341"/>
      <c r="Q39" s="341"/>
      <c r="R39" s="53"/>
      <c r="S39" s="341"/>
      <c r="T39" s="341"/>
      <c r="U39" s="341"/>
      <c r="V39" s="341"/>
      <c r="W39" s="341"/>
      <c r="X39" s="341"/>
      <c r="Y39" s="52"/>
      <c r="Z39" s="52"/>
      <c r="AA39" s="52"/>
      <c r="AB39" s="52"/>
      <c r="AC39" s="52"/>
      <c r="AD39" s="52"/>
      <c r="AE39" s="52"/>
      <c r="AF39" s="52"/>
    </row>
    <row r="40" spans="1:32" ht="24" customHeight="1" x14ac:dyDescent="0.35">
      <c r="A40" s="351" t="s">
        <v>178</v>
      </c>
      <c r="B40" s="352"/>
      <c r="C40" s="353"/>
      <c r="D40" s="199"/>
      <c r="E40" s="330"/>
      <c r="F40" s="284"/>
      <c r="G40" s="275"/>
      <c r="H40" s="275"/>
      <c r="I40" s="278"/>
      <c r="J40" s="156"/>
      <c r="K40" s="275"/>
      <c r="L40" s="206"/>
      <c r="M40" s="342"/>
      <c r="N40" s="341"/>
      <c r="O40" s="341"/>
      <c r="P40" s="341"/>
      <c r="Q40" s="341"/>
      <c r="R40" s="53"/>
      <c r="S40" s="341"/>
      <c r="T40" s="341"/>
      <c r="U40" s="341"/>
      <c r="V40" s="341"/>
      <c r="W40" s="341"/>
      <c r="X40" s="341"/>
      <c r="Y40" s="52"/>
      <c r="Z40" s="52"/>
      <c r="AA40" s="52"/>
      <c r="AB40" s="52"/>
      <c r="AC40" s="52"/>
      <c r="AD40" s="52"/>
      <c r="AE40" s="52"/>
      <c r="AF40" s="52"/>
    </row>
    <row r="41" spans="1:32" x14ac:dyDescent="0.35">
      <c r="A41" s="345" t="s">
        <v>179</v>
      </c>
      <c r="B41" s="346"/>
      <c r="C41" s="347"/>
      <c r="D41" s="185">
        <v>30</v>
      </c>
      <c r="E41" s="330"/>
      <c r="F41" s="284"/>
      <c r="G41" s="276"/>
      <c r="H41" s="276"/>
      <c r="I41" s="279"/>
      <c r="J41" s="156"/>
      <c r="K41" s="276"/>
      <c r="L41" s="204"/>
      <c r="M41" s="342"/>
      <c r="N41" s="341"/>
      <c r="O41" s="341"/>
      <c r="P41" s="341"/>
      <c r="Q41" s="341"/>
      <c r="R41" s="163"/>
      <c r="S41" s="341"/>
      <c r="T41" s="341"/>
      <c r="U41" s="341"/>
      <c r="V41" s="341"/>
      <c r="W41" s="341"/>
      <c r="X41" s="341"/>
      <c r="Y41" s="52"/>
      <c r="Z41" s="52"/>
      <c r="AA41" s="52"/>
      <c r="AB41" s="52"/>
      <c r="AC41" s="52"/>
      <c r="AD41" s="52"/>
      <c r="AE41" s="52"/>
      <c r="AF41" s="52"/>
    </row>
    <row r="42" spans="1:32" ht="24" customHeight="1" x14ac:dyDescent="0.35">
      <c r="A42" s="323" t="s">
        <v>182</v>
      </c>
      <c r="B42" s="324"/>
      <c r="C42" s="324"/>
      <c r="D42" s="325"/>
      <c r="E42" s="330"/>
      <c r="F42" s="284"/>
      <c r="G42" s="274" t="str">
        <f>IF(COUNTBLANK(D43)+COUNTBLANK(D44)=2,"",IF(ISERROR(D43/D44),,D43/D44))</f>
        <v/>
      </c>
      <c r="H42" s="274" t="str">
        <f>IF(COUNTBLANK(D43)+COUNTBLANK(D44)=2,"",IF(ISERROR(D45),,D45))</f>
        <v/>
      </c>
      <c r="I42" s="277" t="str">
        <f t="shared" ref="I42" si="20">IF(G42="","",IF(ISERROR((G42-D45)*100/D45),,(G42-D45)*100/D45))</f>
        <v/>
      </c>
      <c r="J42" s="156" t="str">
        <f t="shared" ref="J42" si="21">IF(OR(F42="",I42=""),"",IF(F42&lt;=I42,"บรรลุ","ไม่บรรลุ"))</f>
        <v/>
      </c>
      <c r="K42" s="274" t="str">
        <f t="shared" ref="K42" si="22">IF(I42="","",IF((I42)&lt;=0,5,IF(AND((I42)&gt;0,(I42)&lt;20),(5-(I42/4)),)))</f>
        <v/>
      </c>
      <c r="L42" s="205"/>
      <c r="M42" s="342"/>
      <c r="N42" s="341"/>
      <c r="O42" s="341"/>
      <c r="P42" s="341"/>
      <c r="Q42" s="341"/>
      <c r="R42" s="163"/>
      <c r="S42" s="341"/>
      <c r="T42" s="341"/>
      <c r="U42" s="341"/>
      <c r="V42" s="341"/>
      <c r="W42" s="341"/>
      <c r="X42" s="341"/>
      <c r="Y42" s="52"/>
      <c r="Z42" s="52"/>
      <c r="AA42" s="52"/>
      <c r="AB42" s="52"/>
      <c r="AC42" s="52"/>
      <c r="AD42" s="52"/>
      <c r="AE42" s="52"/>
      <c r="AF42" s="52"/>
    </row>
    <row r="43" spans="1:32" x14ac:dyDescent="0.35">
      <c r="A43" s="348" t="s">
        <v>177</v>
      </c>
      <c r="B43" s="349"/>
      <c r="C43" s="350"/>
      <c r="D43" s="198"/>
      <c r="E43" s="330"/>
      <c r="F43" s="284"/>
      <c r="G43" s="275"/>
      <c r="H43" s="275"/>
      <c r="I43" s="278"/>
      <c r="J43" s="156"/>
      <c r="K43" s="275"/>
      <c r="L43" s="205"/>
      <c r="M43" s="342"/>
      <c r="N43" s="341"/>
      <c r="O43" s="341"/>
      <c r="P43" s="341"/>
      <c r="Q43" s="341"/>
      <c r="R43" s="53"/>
      <c r="S43" s="341"/>
      <c r="T43" s="341"/>
      <c r="U43" s="341"/>
      <c r="V43" s="341"/>
      <c r="W43" s="341"/>
      <c r="X43" s="341"/>
      <c r="Y43" s="52"/>
      <c r="Z43" s="52"/>
      <c r="AA43" s="52"/>
      <c r="AB43" s="52"/>
      <c r="AC43" s="52"/>
      <c r="AD43" s="52"/>
      <c r="AE43" s="52"/>
      <c r="AF43" s="52"/>
    </row>
    <row r="44" spans="1:32" ht="24" customHeight="1" x14ac:dyDescent="0.35">
      <c r="A44" s="351" t="s">
        <v>178</v>
      </c>
      <c r="B44" s="352"/>
      <c r="C44" s="353"/>
      <c r="D44" s="199"/>
      <c r="E44" s="330"/>
      <c r="F44" s="284"/>
      <c r="G44" s="275"/>
      <c r="H44" s="275"/>
      <c r="I44" s="278"/>
      <c r="J44" s="156"/>
      <c r="K44" s="275"/>
      <c r="L44" s="206"/>
      <c r="M44" s="342"/>
      <c r="N44" s="341"/>
      <c r="O44" s="341"/>
      <c r="P44" s="341"/>
      <c r="Q44" s="341"/>
      <c r="R44" s="53"/>
      <c r="S44" s="341"/>
      <c r="T44" s="341"/>
      <c r="U44" s="341"/>
      <c r="V44" s="341"/>
      <c r="W44" s="341"/>
      <c r="X44" s="341"/>
      <c r="Y44" s="52"/>
      <c r="Z44" s="52"/>
      <c r="AA44" s="52"/>
      <c r="AB44" s="52"/>
      <c r="AC44" s="52"/>
      <c r="AD44" s="52"/>
      <c r="AE44" s="52"/>
      <c r="AF44" s="52"/>
    </row>
    <row r="45" spans="1:32" ht="20.399999999999999" customHeight="1" x14ac:dyDescent="0.35">
      <c r="A45" s="345" t="s">
        <v>184</v>
      </c>
      <c r="B45" s="346"/>
      <c r="C45" s="347"/>
      <c r="D45" s="185">
        <v>8</v>
      </c>
      <c r="E45" s="330"/>
      <c r="F45" s="284"/>
      <c r="G45" s="276"/>
      <c r="H45" s="276"/>
      <c r="I45" s="279"/>
      <c r="J45" s="156"/>
      <c r="K45" s="276"/>
      <c r="L45" s="204"/>
      <c r="M45" s="342"/>
      <c r="N45" s="341"/>
      <c r="O45" s="341"/>
      <c r="P45" s="341"/>
      <c r="Q45" s="341"/>
      <c r="R45" s="163"/>
      <c r="S45" s="341"/>
      <c r="T45" s="341"/>
      <c r="U45" s="341"/>
      <c r="V45" s="341"/>
      <c r="W45" s="341"/>
      <c r="X45" s="341"/>
      <c r="Y45" s="52"/>
      <c r="Z45" s="52"/>
      <c r="AA45" s="52"/>
      <c r="AB45" s="52"/>
      <c r="AC45" s="52"/>
      <c r="AD45" s="52"/>
      <c r="AE45" s="52"/>
      <c r="AF45" s="52"/>
    </row>
    <row r="46" spans="1:32" ht="24" customHeight="1" x14ac:dyDescent="0.35">
      <c r="A46" s="326" t="s">
        <v>183</v>
      </c>
      <c r="B46" s="327"/>
      <c r="C46" s="327"/>
      <c r="D46" s="328"/>
      <c r="E46" s="330"/>
      <c r="F46" s="285"/>
      <c r="G46" s="274" t="str">
        <f>IF(COUNTBLANK(D47)+COUNTBLANK(D48)=2,"",IF(ISERROR(D47/D48),,D47/D48))</f>
        <v/>
      </c>
      <c r="H46" s="274" t="str">
        <f>IF(COUNTBLANK(D47)+COUNTBLANK(D48)=2,"",IF(ISERROR(D49),,D49))</f>
        <v/>
      </c>
      <c r="I46" s="277" t="str">
        <f>IF(G46="","",IF(ISERROR((G46-D49)*100/D49),,(G46-D49)*100/D49))</f>
        <v/>
      </c>
      <c r="J46" s="156" t="str">
        <f t="shared" ref="J46" si="23">IF(OR(F46="",I46=""),"",IF(F46&lt;=I46,"บรรลุ","ไม่บรรลุ"))</f>
        <v/>
      </c>
      <c r="K46" s="274" t="str">
        <f>IF(I46="","",IF((I46)&lt;=0,5,IF(AND((I46)&gt;0,(I46)&lt;20),(5-(I46/4)),)))</f>
        <v/>
      </c>
      <c r="L46" s="206"/>
      <c r="M46" s="342"/>
      <c r="N46" s="341"/>
      <c r="O46" s="341"/>
      <c r="P46" s="341"/>
      <c r="Q46" s="341"/>
      <c r="R46" s="163"/>
      <c r="S46" s="341"/>
      <c r="T46" s="341"/>
      <c r="U46" s="341"/>
      <c r="V46" s="341"/>
      <c r="W46" s="341"/>
      <c r="X46" s="341"/>
      <c r="Y46" s="52"/>
      <c r="Z46" s="52"/>
      <c r="AA46" s="52"/>
      <c r="AB46" s="52"/>
      <c r="AC46" s="52"/>
      <c r="AD46" s="52"/>
      <c r="AE46" s="52"/>
      <c r="AF46" s="52"/>
    </row>
    <row r="47" spans="1:32" x14ac:dyDescent="0.35">
      <c r="A47" s="348" t="s">
        <v>177</v>
      </c>
      <c r="B47" s="349"/>
      <c r="C47" s="350"/>
      <c r="D47" s="198"/>
      <c r="E47" s="330"/>
      <c r="F47" s="150"/>
      <c r="G47" s="275"/>
      <c r="H47" s="275"/>
      <c r="I47" s="278"/>
      <c r="J47" s="156"/>
      <c r="K47" s="275"/>
      <c r="L47" s="205"/>
      <c r="M47" s="342"/>
      <c r="N47" s="341"/>
      <c r="O47" s="341"/>
      <c r="P47" s="341"/>
      <c r="Q47" s="341"/>
      <c r="R47" s="53"/>
      <c r="S47" s="341"/>
      <c r="T47" s="341"/>
      <c r="U47" s="341"/>
      <c r="V47" s="341"/>
      <c r="W47" s="341"/>
      <c r="X47" s="341"/>
      <c r="Y47" s="52"/>
      <c r="Z47" s="52"/>
      <c r="AA47" s="52"/>
      <c r="AB47" s="52"/>
      <c r="AC47" s="52"/>
      <c r="AD47" s="52"/>
      <c r="AE47" s="52"/>
      <c r="AF47" s="52"/>
    </row>
    <row r="48" spans="1:32" ht="24" customHeight="1" x14ac:dyDescent="0.35">
      <c r="A48" s="351" t="s">
        <v>178</v>
      </c>
      <c r="B48" s="352"/>
      <c r="C48" s="353"/>
      <c r="D48" s="199"/>
      <c r="E48" s="330"/>
      <c r="F48" s="150"/>
      <c r="G48" s="275"/>
      <c r="H48" s="275"/>
      <c r="I48" s="278"/>
      <c r="J48" s="156"/>
      <c r="K48" s="275"/>
      <c r="L48" s="206"/>
      <c r="M48" s="342"/>
      <c r="N48" s="341"/>
      <c r="O48" s="341"/>
      <c r="P48" s="341"/>
      <c r="Q48" s="341"/>
      <c r="R48" s="53"/>
      <c r="S48" s="341"/>
      <c r="T48" s="341"/>
      <c r="U48" s="341"/>
      <c r="V48" s="341"/>
      <c r="W48" s="341"/>
      <c r="X48" s="341"/>
      <c r="Y48" s="52"/>
      <c r="Z48" s="52"/>
      <c r="AA48" s="52"/>
      <c r="AB48" s="52"/>
      <c r="AC48" s="52"/>
      <c r="AD48" s="52"/>
      <c r="AE48" s="52"/>
      <c r="AF48" s="52"/>
    </row>
    <row r="49" spans="1:32" ht="20.399999999999999" customHeight="1" x14ac:dyDescent="0.35">
      <c r="A49" s="345" t="s">
        <v>184</v>
      </c>
      <c r="B49" s="346"/>
      <c r="C49" s="347"/>
      <c r="D49" s="186">
        <v>25</v>
      </c>
      <c r="E49" s="331"/>
      <c r="F49" s="150"/>
      <c r="G49" s="276"/>
      <c r="H49" s="276"/>
      <c r="I49" s="279"/>
      <c r="J49" s="156"/>
      <c r="K49" s="276"/>
      <c r="L49" s="204"/>
      <c r="M49" s="342"/>
      <c r="N49" s="341"/>
      <c r="O49" s="341"/>
      <c r="P49" s="341"/>
      <c r="Q49" s="341"/>
      <c r="R49" s="163"/>
      <c r="S49" s="341"/>
      <c r="T49" s="341"/>
      <c r="U49" s="341"/>
      <c r="V49" s="341"/>
      <c r="W49" s="341"/>
      <c r="X49" s="341"/>
      <c r="Y49" s="52"/>
      <c r="Z49" s="52"/>
      <c r="AA49" s="52"/>
      <c r="AB49" s="52"/>
      <c r="AC49" s="52"/>
      <c r="AD49" s="52"/>
      <c r="AE49" s="52"/>
      <c r="AF49" s="52"/>
    </row>
    <row r="50" spans="1:32" ht="28.2" customHeight="1" x14ac:dyDescent="0.35">
      <c r="A50" s="261" t="s">
        <v>111</v>
      </c>
      <c r="B50" s="262"/>
      <c r="C50" s="262"/>
      <c r="D50" s="263"/>
      <c r="E50" s="49" t="s">
        <v>112</v>
      </c>
      <c r="F50" s="71"/>
      <c r="G50" s="286"/>
      <c r="H50" s="287"/>
      <c r="I50" s="288"/>
      <c r="J50" s="81" t="str">
        <f t="shared" si="0"/>
        <v/>
      </c>
      <c r="K50" s="193" t="str">
        <f>IF(G50="","",IF(G50=1,1,IF(G50=2,2,IF(OR(G50=3,G50=4),3,IF(G50=5,4,IF(G50=6,5,0))))))</f>
        <v/>
      </c>
      <c r="L50" s="174"/>
      <c r="M50" s="342"/>
      <c r="N50" s="341"/>
      <c r="O50" s="341"/>
      <c r="P50" s="341"/>
      <c r="Q50" s="341"/>
      <c r="R50" s="163"/>
      <c r="S50" s="341"/>
      <c r="T50" s="341"/>
      <c r="U50" s="341"/>
      <c r="V50" s="341"/>
      <c r="W50" s="341"/>
      <c r="X50" s="341"/>
      <c r="Y50" s="52"/>
      <c r="Z50" s="52"/>
      <c r="AA50" s="52"/>
      <c r="AB50" s="52"/>
      <c r="AC50" s="52"/>
      <c r="AD50" s="52"/>
      <c r="AE50" s="52"/>
      <c r="AF50" s="52"/>
    </row>
    <row r="51" spans="1:32" ht="28.8" customHeight="1" x14ac:dyDescent="0.35">
      <c r="A51" s="261" t="s">
        <v>110</v>
      </c>
      <c r="B51" s="262"/>
      <c r="C51" s="262"/>
      <c r="D51" s="263"/>
      <c r="E51" s="75" t="s">
        <v>112</v>
      </c>
      <c r="F51" s="71"/>
      <c r="G51" s="289"/>
      <c r="H51" s="290"/>
      <c r="I51" s="291"/>
      <c r="J51" s="76" t="str">
        <f t="shared" si="0"/>
        <v/>
      </c>
      <c r="K51" s="194" t="str">
        <f>IF(G51="","",IF(G51=1,1,IF(G51=2,2,IF(OR(G51=3,G51=4),3,IF(G51=5,4,IF(G51=6,5,0))))))</f>
        <v/>
      </c>
      <c r="L51" s="144"/>
      <c r="M51" s="164"/>
      <c r="N51" s="165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2"/>
      <c r="Z51" s="52"/>
      <c r="AA51" s="52"/>
      <c r="AB51" s="52"/>
      <c r="AC51" s="52"/>
      <c r="AD51" s="52"/>
      <c r="AE51" s="52"/>
      <c r="AF51" s="52"/>
    </row>
    <row r="52" spans="1:32" s="83" customFormat="1" ht="21" hidden="1" x14ac:dyDescent="0.4">
      <c r="A52" s="321"/>
      <c r="B52" s="322"/>
      <c r="C52" s="322"/>
      <c r="D52" s="322"/>
      <c r="E52" s="322"/>
      <c r="F52" s="322"/>
      <c r="G52" s="322"/>
      <c r="H52" s="322"/>
      <c r="I52" s="322"/>
      <c r="J52" s="63"/>
      <c r="K52" s="89" t="str">
        <f>IF(COUNTBLANK(K6)+COUNTBLANK(K9)+COUNTBLANK(K7)+COUNTBLANK(K8)+COUNTBLANK(K50)+COUNTBLANK(K51)=6,"",COUNT(K9,K6,K7,K8,K50,K51))</f>
        <v/>
      </c>
      <c r="L52" s="89" t="str">
        <f>IF(COUNTBLANK(K6)+COUNTBLANK(K7)+COUNTBLANK(K8)+COUNTBLANK(K9)+COUNTBLANK(K50)+COUNTBLANK(K51)=6,"",SUM(K6,K7,K8,K9,K50,K51))</f>
        <v/>
      </c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1:32" s="86" customFormat="1" ht="33.6" customHeight="1" x14ac:dyDescent="0.4">
      <c r="A53" s="296" t="s">
        <v>102</v>
      </c>
      <c r="B53" s="297"/>
      <c r="C53" s="297"/>
      <c r="D53" s="297"/>
      <c r="E53" s="297"/>
      <c r="F53" s="297"/>
      <c r="G53" s="297"/>
      <c r="H53" s="297"/>
      <c r="I53" s="298" t="str">
        <f>IF(COUNTBLANK(Sheet4!B1:B6)=6,"",AVERAGE(Sheet4!B1:B6))</f>
        <v/>
      </c>
      <c r="J53" s="299"/>
      <c r="K53" s="300"/>
      <c r="L53" s="92" t="str">
        <f>IF(I53="","",IF(I53&lt;=1.5,"การดำเนินงานต้องปรับปรุงเร่งด่วน",IF(I53&lt;=2.5,"การดำเนินงานต้องปรับปรุง",IF(I53&lt;=3.5,"การดำเนินงานระดับพอใช้",IF(I53&lt;=4.5,"การดำเนินงานระดับดี",IF(I53&lt;=5,"การดำเนินงานระดับดีมาก",""))))))</f>
        <v/>
      </c>
      <c r="M53" s="166"/>
      <c r="N53" s="167"/>
      <c r="O53" s="167"/>
      <c r="P53" s="167"/>
      <c r="Q53" s="168"/>
      <c r="R53" s="167"/>
      <c r="S53" s="167"/>
      <c r="T53" s="167"/>
      <c r="U53" s="167"/>
      <c r="V53" s="167"/>
      <c r="W53" s="167"/>
      <c r="X53" s="167"/>
      <c r="Y53" s="85"/>
      <c r="Z53" s="85"/>
      <c r="AA53" s="85"/>
      <c r="AB53" s="85"/>
      <c r="AC53" s="85"/>
      <c r="AD53" s="85"/>
      <c r="AE53" s="85"/>
      <c r="AF53" s="85"/>
    </row>
    <row r="54" spans="1:32" s="86" customFormat="1" ht="21" x14ac:dyDescent="0.4">
      <c r="A54" s="301" t="s">
        <v>127</v>
      </c>
      <c r="B54" s="302"/>
      <c r="C54" s="302"/>
      <c r="D54" s="154"/>
      <c r="E54" s="87"/>
      <c r="F54" s="87"/>
      <c r="G54" s="87"/>
      <c r="H54" s="87"/>
      <c r="I54" s="87"/>
      <c r="J54" s="87"/>
      <c r="K54" s="87"/>
      <c r="L54" s="88"/>
      <c r="M54" s="166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85"/>
      <c r="Z54" s="85"/>
      <c r="AA54" s="85"/>
      <c r="AB54" s="85"/>
      <c r="AC54" s="85"/>
      <c r="AD54" s="85"/>
      <c r="AE54" s="85"/>
      <c r="AF54" s="85"/>
    </row>
    <row r="55" spans="1:32" ht="21" x14ac:dyDescent="0.4">
      <c r="A55" s="261" t="s">
        <v>113</v>
      </c>
      <c r="B55" s="262"/>
      <c r="C55" s="262"/>
      <c r="D55" s="263"/>
      <c r="E55" s="75" t="s">
        <v>112</v>
      </c>
      <c r="F55" s="78">
        <v>6</v>
      </c>
      <c r="G55" s="286"/>
      <c r="H55" s="287"/>
      <c r="I55" s="288"/>
      <c r="J55" s="76" t="str">
        <f>IF(OR(F55="",I55=""),"",IF(F55&lt;=I55,"บรรลุ","ไม่บรรลุ"))</f>
        <v/>
      </c>
      <c r="K55" s="193" t="str">
        <f>IF(G55="","",IF(G55=1,1,IF(G55=2,2,IF(OR(G55=3,G55=4),3,IF(G55=5,4,IF(G55=6,5,0))))))</f>
        <v/>
      </c>
      <c r="L55" s="72"/>
      <c r="M55" s="166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2"/>
      <c r="Z55" s="52"/>
      <c r="AA55" s="52"/>
      <c r="AB55" s="52"/>
      <c r="AC55" s="52"/>
      <c r="AD55" s="52"/>
      <c r="AE55" s="52"/>
      <c r="AF55" s="52"/>
    </row>
    <row r="56" spans="1:32" ht="19.8" customHeight="1" x14ac:dyDescent="0.35">
      <c r="A56" s="271" t="s">
        <v>115</v>
      </c>
      <c r="B56" s="271"/>
      <c r="C56" s="271"/>
      <c r="D56" s="271"/>
      <c r="E56" s="175" t="s">
        <v>6</v>
      </c>
      <c r="F56" s="176"/>
      <c r="G56" s="360" t="s">
        <v>197</v>
      </c>
      <c r="H56" s="361"/>
      <c r="I56" s="362"/>
      <c r="J56" s="158" t="str">
        <f>IF(OR(F56="",I56=""),"",IF(F56&lt;=I56,"บรรลุ","ไม่บรรลุ"))</f>
        <v/>
      </c>
      <c r="K56" s="195" t="str">
        <f>IF(COUNTBLANK(K57:K68)=12,"",AVERAGE(K57:K68))</f>
        <v/>
      </c>
      <c r="L56" s="207"/>
      <c r="M56" s="162"/>
      <c r="N56" s="145"/>
      <c r="O56" s="145"/>
      <c r="P56" s="145"/>
      <c r="Q56" s="145"/>
      <c r="R56" s="146"/>
      <c r="S56" s="145"/>
      <c r="T56" s="145"/>
      <c r="U56" s="145"/>
      <c r="V56" s="145"/>
      <c r="W56" s="145"/>
      <c r="X56" s="145"/>
      <c r="Y56" s="52"/>
      <c r="Z56" s="52"/>
      <c r="AA56" s="52"/>
      <c r="AB56" s="52"/>
      <c r="AC56" s="52"/>
      <c r="AD56" s="52"/>
      <c r="AE56" s="52"/>
      <c r="AF56" s="52"/>
    </row>
    <row r="57" spans="1:32" ht="21" customHeight="1" x14ac:dyDescent="0.65">
      <c r="A57" s="272" t="s">
        <v>189</v>
      </c>
      <c r="B57" s="272"/>
      <c r="C57" s="272"/>
      <c r="D57" s="272"/>
      <c r="E57" s="305" t="s">
        <v>125</v>
      </c>
      <c r="F57" s="157"/>
      <c r="G57" s="259" t="str">
        <f>IF(COUNTBLANK(D58)+COUNTBLANK(D59)=2,"",IF(ISERROR(D58+D59),,D58+D59))</f>
        <v/>
      </c>
      <c r="H57" s="259" t="str">
        <f>IF(COUNTBLANK(D60)=1,"",SUM(D60))</f>
        <v/>
      </c>
      <c r="I57" s="260" t="str">
        <f>IF(G57="","",IF(ISERROR(G57/H57),,G57/H57))</f>
        <v/>
      </c>
      <c r="J57" s="159"/>
      <c r="K57" s="258" t="str">
        <f>IF(I57="","",IF(ISERROR(I57*5/60000),,IF(I57*5/60000&gt;5,5,I57*5/60000)))</f>
        <v/>
      </c>
      <c r="L57" s="208"/>
      <c r="M57" s="171"/>
      <c r="N57" s="147"/>
      <c r="O57" s="147"/>
      <c r="P57" s="147"/>
      <c r="Q57" s="147"/>
      <c r="R57" s="53"/>
      <c r="S57" s="147"/>
      <c r="T57" s="147"/>
      <c r="U57" s="147"/>
      <c r="V57" s="147"/>
      <c r="W57" s="147"/>
      <c r="X57" s="147"/>
      <c r="Y57" s="52"/>
      <c r="Z57" s="52"/>
      <c r="AA57" s="52"/>
      <c r="AB57" s="52"/>
      <c r="AC57" s="52"/>
      <c r="AD57" s="52"/>
      <c r="AE57" s="52"/>
      <c r="AF57" s="52"/>
    </row>
    <row r="58" spans="1:32" ht="24" x14ac:dyDescent="0.65">
      <c r="A58" s="267" t="s">
        <v>188</v>
      </c>
      <c r="B58" s="267"/>
      <c r="C58" s="267"/>
      <c r="D58" s="200"/>
      <c r="E58" s="305"/>
      <c r="F58" s="160"/>
      <c r="G58" s="259"/>
      <c r="H58" s="259"/>
      <c r="I58" s="260"/>
      <c r="J58" s="159"/>
      <c r="K58" s="258"/>
      <c r="L58" s="205"/>
      <c r="M58" s="171"/>
      <c r="N58" s="147"/>
      <c r="O58" s="147"/>
      <c r="P58" s="147"/>
      <c r="Q58" s="147"/>
      <c r="R58" s="53"/>
      <c r="S58" s="147"/>
      <c r="T58" s="147"/>
      <c r="U58" s="147"/>
      <c r="V58" s="147"/>
      <c r="W58" s="147"/>
      <c r="X58" s="147"/>
      <c r="Y58" s="52"/>
      <c r="Z58" s="52"/>
      <c r="AA58" s="52"/>
      <c r="AB58" s="52"/>
      <c r="AC58" s="52"/>
      <c r="AD58" s="52"/>
      <c r="AE58" s="52"/>
      <c r="AF58" s="52"/>
    </row>
    <row r="59" spans="1:32" ht="24" customHeight="1" x14ac:dyDescent="0.65">
      <c r="A59" s="268" t="s">
        <v>190</v>
      </c>
      <c r="B59" s="268"/>
      <c r="C59" s="268"/>
      <c r="D59" s="201"/>
      <c r="E59" s="305"/>
      <c r="F59" s="160"/>
      <c r="G59" s="259"/>
      <c r="H59" s="259"/>
      <c r="I59" s="260"/>
      <c r="J59" s="159"/>
      <c r="K59" s="258"/>
      <c r="L59" s="206"/>
      <c r="M59" s="171"/>
      <c r="N59" s="147"/>
      <c r="O59" s="147"/>
      <c r="P59" s="147"/>
      <c r="Q59" s="147"/>
      <c r="R59" s="53"/>
      <c r="S59" s="147"/>
      <c r="T59" s="147"/>
      <c r="U59" s="147"/>
      <c r="V59" s="147"/>
      <c r="W59" s="147"/>
      <c r="X59" s="147"/>
      <c r="Y59" s="52"/>
      <c r="Z59" s="52"/>
      <c r="AA59" s="52"/>
      <c r="AB59" s="52"/>
      <c r="AC59" s="52"/>
      <c r="AD59" s="52"/>
      <c r="AE59" s="52"/>
      <c r="AF59" s="52"/>
    </row>
    <row r="60" spans="1:32" ht="20.399999999999999" customHeight="1" x14ac:dyDescent="0.65">
      <c r="A60" s="267" t="s">
        <v>191</v>
      </c>
      <c r="B60" s="267"/>
      <c r="C60" s="267"/>
      <c r="D60" s="201"/>
      <c r="E60" s="305"/>
      <c r="F60" s="160"/>
      <c r="G60" s="259"/>
      <c r="H60" s="259"/>
      <c r="I60" s="260"/>
      <c r="J60" s="159"/>
      <c r="K60" s="258"/>
      <c r="L60" s="204"/>
      <c r="M60" s="171"/>
      <c r="N60" s="147"/>
      <c r="O60" s="147"/>
      <c r="P60" s="147"/>
      <c r="Q60" s="147"/>
      <c r="R60" s="163"/>
      <c r="S60" s="147"/>
      <c r="T60" s="147"/>
      <c r="U60" s="147"/>
      <c r="V60" s="147"/>
      <c r="W60" s="147"/>
      <c r="X60" s="147"/>
      <c r="Y60" s="52"/>
      <c r="Z60" s="52"/>
      <c r="AA60" s="52"/>
      <c r="AB60" s="52"/>
      <c r="AC60" s="52"/>
      <c r="AD60" s="52"/>
      <c r="AE60" s="52"/>
      <c r="AF60" s="52"/>
    </row>
    <row r="61" spans="1:32" ht="21" customHeight="1" x14ac:dyDescent="0.65">
      <c r="A61" s="273" t="s">
        <v>192</v>
      </c>
      <c r="B61" s="273"/>
      <c r="C61" s="273"/>
      <c r="D61" s="273"/>
      <c r="E61" s="305"/>
      <c r="F61" s="157"/>
      <c r="G61" s="259" t="str">
        <f>IF(COUNTBLANK(D62)+COUNTBLANK(D63)=2,"",IF(ISERROR(D62+D63),,D62+D63))</f>
        <v/>
      </c>
      <c r="H61" s="259" t="str">
        <f>IF(COUNTBLANK(D64)=1,"",SUM(D64))</f>
        <v/>
      </c>
      <c r="I61" s="260" t="str">
        <f>IF(G61="","",IF(ISERROR(G61/H61),,G61/H61))</f>
        <v/>
      </c>
      <c r="J61" s="159"/>
      <c r="K61" s="258" t="str">
        <f>IF(I61="","",IF(ISERROR(I61*5/60000),,IF(I61*5/50000&gt;5,5,I61*5/50000)))</f>
        <v/>
      </c>
      <c r="L61" s="208"/>
      <c r="M61" s="171"/>
      <c r="N61" s="148"/>
      <c r="O61" s="148"/>
      <c r="P61" s="147"/>
      <c r="Q61" s="147"/>
      <c r="R61" s="53"/>
      <c r="S61" s="147"/>
      <c r="T61" s="147"/>
      <c r="U61" s="147"/>
      <c r="V61" s="147"/>
      <c r="W61" s="147"/>
      <c r="X61" s="147"/>
      <c r="Y61" s="52"/>
      <c r="Z61" s="52"/>
      <c r="AA61" s="52"/>
      <c r="AB61" s="52"/>
      <c r="AC61" s="52"/>
      <c r="AD61" s="52"/>
      <c r="AE61" s="52"/>
      <c r="AF61" s="52"/>
    </row>
    <row r="62" spans="1:32" ht="24" x14ac:dyDescent="0.65">
      <c r="A62" s="267" t="s">
        <v>188</v>
      </c>
      <c r="B62" s="267"/>
      <c r="C62" s="267"/>
      <c r="D62" s="200"/>
      <c r="E62" s="305"/>
      <c r="F62" s="160"/>
      <c r="G62" s="259"/>
      <c r="H62" s="259"/>
      <c r="I62" s="260"/>
      <c r="J62" s="159"/>
      <c r="K62" s="258"/>
      <c r="L62" s="205"/>
      <c r="M62" s="171"/>
      <c r="N62" s="147"/>
      <c r="O62" s="147"/>
      <c r="P62" s="147"/>
      <c r="Q62" s="147"/>
      <c r="R62" s="53"/>
      <c r="S62" s="147"/>
      <c r="T62" s="147"/>
      <c r="U62" s="147"/>
      <c r="V62" s="147"/>
      <c r="W62" s="147"/>
      <c r="X62" s="147"/>
      <c r="Y62" s="52"/>
      <c r="Z62" s="52"/>
      <c r="AA62" s="52"/>
      <c r="AB62" s="52"/>
      <c r="AC62" s="52"/>
      <c r="AD62" s="52"/>
      <c r="AE62" s="52"/>
      <c r="AF62" s="52"/>
    </row>
    <row r="63" spans="1:32" ht="24" customHeight="1" x14ac:dyDescent="0.65">
      <c r="A63" s="268" t="s">
        <v>190</v>
      </c>
      <c r="B63" s="268"/>
      <c r="C63" s="268"/>
      <c r="D63" s="201"/>
      <c r="E63" s="305"/>
      <c r="F63" s="160"/>
      <c r="G63" s="259"/>
      <c r="H63" s="259"/>
      <c r="I63" s="260"/>
      <c r="J63" s="159"/>
      <c r="K63" s="258"/>
      <c r="L63" s="206"/>
      <c r="M63" s="171"/>
      <c r="N63" s="147"/>
      <c r="O63" s="147"/>
      <c r="P63" s="147"/>
      <c r="Q63" s="147"/>
      <c r="R63" s="53"/>
      <c r="S63" s="147"/>
      <c r="T63" s="147"/>
      <c r="U63" s="147"/>
      <c r="V63" s="147"/>
      <c r="W63" s="147"/>
      <c r="X63" s="147"/>
      <c r="Y63" s="52"/>
      <c r="Z63" s="52"/>
      <c r="AA63" s="52"/>
      <c r="AB63" s="52"/>
      <c r="AC63" s="52"/>
      <c r="AD63" s="52"/>
      <c r="AE63" s="52"/>
      <c r="AF63" s="52"/>
    </row>
    <row r="64" spans="1:32" ht="20.399999999999999" customHeight="1" x14ac:dyDescent="0.65">
      <c r="A64" s="267" t="s">
        <v>191</v>
      </c>
      <c r="B64" s="267"/>
      <c r="C64" s="267"/>
      <c r="D64" s="201"/>
      <c r="E64" s="305"/>
      <c r="F64" s="160"/>
      <c r="G64" s="259"/>
      <c r="H64" s="259"/>
      <c r="I64" s="260"/>
      <c r="J64" s="159"/>
      <c r="K64" s="258"/>
      <c r="L64" s="204"/>
      <c r="M64" s="171"/>
      <c r="N64" s="147"/>
      <c r="O64" s="147"/>
      <c r="P64" s="147"/>
      <c r="Q64" s="147"/>
      <c r="R64" s="163"/>
      <c r="S64" s="147"/>
      <c r="T64" s="147"/>
      <c r="U64" s="147"/>
      <c r="V64" s="147"/>
      <c r="W64" s="147"/>
      <c r="X64" s="147"/>
      <c r="Y64" s="52"/>
      <c r="Z64" s="52"/>
      <c r="AA64" s="52"/>
      <c r="AB64" s="52"/>
      <c r="AC64" s="52"/>
      <c r="AD64" s="52"/>
      <c r="AE64" s="52"/>
      <c r="AF64" s="52"/>
    </row>
    <row r="65" spans="1:32" ht="21" customHeight="1" x14ac:dyDescent="0.65">
      <c r="A65" s="273" t="s">
        <v>193</v>
      </c>
      <c r="B65" s="273"/>
      <c r="C65" s="273"/>
      <c r="D65" s="273"/>
      <c r="E65" s="305"/>
      <c r="F65" s="157"/>
      <c r="G65" s="259" t="str">
        <f>IF(COUNTBLANK(D66)+COUNTBLANK(D67)=2,"",IF(ISERROR(D66+D67),,D66+D67))</f>
        <v/>
      </c>
      <c r="H65" s="259" t="str">
        <f>IF(COUNTBLANK(D68)=1,"",SUM(D68))</f>
        <v/>
      </c>
      <c r="I65" s="260" t="str">
        <f>IF(G65="","",IF(ISERROR(G65/H65),,G65/H65))</f>
        <v/>
      </c>
      <c r="J65" s="159"/>
      <c r="K65" s="258" t="str">
        <f>IF(I65="","",IF(ISERROR(I65*5/60000),,IF(I65*5/25000&gt;5,5,I65*5/25000)))</f>
        <v/>
      </c>
      <c r="L65" s="202"/>
      <c r="M65" s="171"/>
      <c r="N65" s="148"/>
      <c r="O65" s="148"/>
      <c r="P65" s="147"/>
      <c r="Q65" s="147"/>
      <c r="R65" s="53"/>
      <c r="S65" s="147"/>
      <c r="T65" s="147"/>
      <c r="U65" s="147"/>
      <c r="V65" s="147"/>
      <c r="W65" s="147"/>
      <c r="X65" s="147"/>
      <c r="Y65" s="52"/>
      <c r="Z65" s="52"/>
      <c r="AA65" s="52"/>
      <c r="AB65" s="52"/>
      <c r="AC65" s="52"/>
      <c r="AD65" s="52"/>
      <c r="AE65" s="52"/>
      <c r="AF65" s="52"/>
    </row>
    <row r="66" spans="1:32" ht="24" x14ac:dyDescent="0.65">
      <c r="A66" s="267" t="s">
        <v>188</v>
      </c>
      <c r="B66" s="267"/>
      <c r="C66" s="267"/>
      <c r="D66" s="200"/>
      <c r="E66" s="161"/>
      <c r="F66" s="160"/>
      <c r="G66" s="259"/>
      <c r="H66" s="259"/>
      <c r="I66" s="260"/>
      <c r="J66" s="159"/>
      <c r="K66" s="258"/>
      <c r="L66" s="205"/>
      <c r="M66" s="171"/>
      <c r="N66" s="147"/>
      <c r="O66" s="147"/>
      <c r="P66" s="147"/>
      <c r="Q66" s="147"/>
      <c r="R66" s="53"/>
      <c r="S66" s="147"/>
      <c r="T66" s="147"/>
      <c r="U66" s="147"/>
      <c r="V66" s="147"/>
      <c r="W66" s="147"/>
      <c r="X66" s="147"/>
      <c r="Y66" s="52"/>
      <c r="Z66" s="52"/>
      <c r="AA66" s="52"/>
      <c r="AB66" s="52"/>
      <c r="AC66" s="52"/>
      <c r="AD66" s="52"/>
      <c r="AE66" s="52"/>
      <c r="AF66" s="52"/>
    </row>
    <row r="67" spans="1:32" ht="24" customHeight="1" x14ac:dyDescent="0.65">
      <c r="A67" s="268" t="s">
        <v>190</v>
      </c>
      <c r="B67" s="268"/>
      <c r="C67" s="268"/>
      <c r="D67" s="201"/>
      <c r="E67" s="161"/>
      <c r="F67" s="160"/>
      <c r="G67" s="259"/>
      <c r="H67" s="259"/>
      <c r="I67" s="260"/>
      <c r="J67" s="159"/>
      <c r="K67" s="258"/>
      <c r="L67" s="206"/>
      <c r="M67" s="171"/>
      <c r="N67" s="147"/>
      <c r="O67" s="147"/>
      <c r="P67" s="147"/>
      <c r="Q67" s="147"/>
      <c r="R67" s="53"/>
      <c r="S67" s="147"/>
      <c r="T67" s="147"/>
      <c r="U67" s="147"/>
      <c r="V67" s="147"/>
      <c r="W67" s="147"/>
      <c r="X67" s="147"/>
      <c r="Y67" s="52"/>
      <c r="Z67" s="52"/>
      <c r="AA67" s="52"/>
      <c r="AB67" s="52"/>
      <c r="AC67" s="52"/>
      <c r="AD67" s="52"/>
      <c r="AE67" s="52"/>
      <c r="AF67" s="52"/>
    </row>
    <row r="68" spans="1:32" ht="20.399999999999999" customHeight="1" x14ac:dyDescent="0.65">
      <c r="A68" s="267" t="s">
        <v>191</v>
      </c>
      <c r="B68" s="267"/>
      <c r="C68" s="267"/>
      <c r="D68" s="201"/>
      <c r="E68" s="161"/>
      <c r="F68" s="160"/>
      <c r="G68" s="259"/>
      <c r="H68" s="259"/>
      <c r="I68" s="260"/>
      <c r="J68" s="159"/>
      <c r="K68" s="258"/>
      <c r="L68" s="204"/>
      <c r="M68" s="171"/>
      <c r="N68" s="147"/>
      <c r="O68" s="147"/>
      <c r="P68" s="147"/>
      <c r="Q68" s="147"/>
      <c r="R68" s="163"/>
      <c r="S68" s="147"/>
      <c r="T68" s="147"/>
      <c r="U68" s="147"/>
      <c r="V68" s="147"/>
      <c r="W68" s="147"/>
      <c r="X68" s="147"/>
      <c r="Y68" s="52"/>
      <c r="Z68" s="52"/>
      <c r="AA68" s="52"/>
      <c r="AB68" s="52"/>
      <c r="AC68" s="52"/>
      <c r="AD68" s="52"/>
      <c r="AE68" s="52"/>
      <c r="AF68" s="52"/>
    </row>
    <row r="69" spans="1:32" s="86" customFormat="1" ht="21" x14ac:dyDescent="0.35">
      <c r="A69" s="270" t="s">
        <v>114</v>
      </c>
      <c r="B69" s="270"/>
      <c r="C69" s="270"/>
      <c r="D69" s="270"/>
      <c r="E69" s="177" t="s">
        <v>6</v>
      </c>
      <c r="F69" s="303"/>
      <c r="G69" s="360" t="s">
        <v>196</v>
      </c>
      <c r="H69" s="361"/>
      <c r="I69" s="362"/>
      <c r="J69" s="304" t="str">
        <f>IF(OR(F69="",I69=""),"",IF(F69&lt;=I69,"บรรลุ","ไม่บรรลุ"))</f>
        <v/>
      </c>
      <c r="K69" s="196" t="str">
        <f>IF(COUNTBLANK(K70:K81)=12,"",AVERAGE(K70:K81))</f>
        <v/>
      </c>
      <c r="L69" s="209"/>
      <c r="M69" s="178"/>
      <c r="N69" s="179"/>
      <c r="O69" s="179"/>
      <c r="P69" s="179"/>
      <c r="Q69" s="179"/>
      <c r="R69" s="167"/>
      <c r="S69" s="179"/>
      <c r="T69" s="179"/>
      <c r="U69" s="179"/>
      <c r="V69" s="179"/>
      <c r="W69" s="179"/>
      <c r="X69" s="179"/>
      <c r="Y69" s="85"/>
      <c r="Z69" s="85"/>
      <c r="AA69" s="85"/>
      <c r="AB69" s="85"/>
      <c r="AC69" s="85"/>
      <c r="AD69" s="85"/>
      <c r="AE69" s="85"/>
      <c r="AF69" s="85"/>
    </row>
    <row r="70" spans="1:32" ht="21" customHeight="1" x14ac:dyDescent="0.65">
      <c r="A70" s="269" t="s">
        <v>194</v>
      </c>
      <c r="B70" s="269"/>
      <c r="C70" s="269"/>
      <c r="D70" s="269"/>
      <c r="E70" s="305" t="s">
        <v>116</v>
      </c>
      <c r="F70" s="303"/>
      <c r="G70" s="253" t="str">
        <f>IF(COUNTBLANK(D71)+COUNTBLANK(D72)=2,"",IF(ISERROR(D71+D72),,D71+D72))</f>
        <v/>
      </c>
      <c r="H70" s="253" t="str">
        <f>IF(COUNTBLANK(D73)=1,"",SUM(D73))</f>
        <v/>
      </c>
      <c r="I70" s="254" t="str">
        <f>IF(G70="","",IF(ISERROR(G70/H70*100),,G70/H70*100))</f>
        <v/>
      </c>
      <c r="J70" s="304"/>
      <c r="K70" s="252" t="str">
        <f>IF(I70="","",IF(ISERROR(I70*5/30),,IF(I70*5/30&gt;5,5,I70*5/30)))</f>
        <v/>
      </c>
      <c r="L70" s="210"/>
      <c r="M70" s="169"/>
      <c r="N70" s="147"/>
      <c r="O70" s="147"/>
      <c r="P70" s="147"/>
      <c r="Q70" s="147"/>
      <c r="R70" s="53"/>
      <c r="S70" s="147"/>
      <c r="T70" s="147"/>
      <c r="U70" s="147"/>
      <c r="V70" s="147"/>
      <c r="W70" s="147"/>
      <c r="X70" s="147"/>
      <c r="Y70" s="52"/>
      <c r="Z70" s="52"/>
      <c r="AA70" s="52"/>
      <c r="AB70" s="52"/>
      <c r="AC70" s="52"/>
      <c r="AD70" s="52"/>
      <c r="AE70" s="52"/>
      <c r="AF70" s="52"/>
    </row>
    <row r="71" spans="1:32" ht="24" x14ac:dyDescent="0.65">
      <c r="A71" s="267" t="s">
        <v>201</v>
      </c>
      <c r="B71" s="267"/>
      <c r="C71" s="267"/>
      <c r="D71" s="200"/>
      <c r="E71" s="305"/>
      <c r="F71" s="303"/>
      <c r="G71" s="253"/>
      <c r="H71" s="253"/>
      <c r="I71" s="254"/>
      <c r="J71" s="304"/>
      <c r="K71" s="252"/>
      <c r="L71" s="212"/>
      <c r="M71" s="171"/>
      <c r="N71" s="147"/>
      <c r="O71" s="147"/>
      <c r="P71" s="147"/>
      <c r="Q71" s="147"/>
      <c r="R71" s="53"/>
      <c r="S71" s="147"/>
      <c r="T71" s="147"/>
      <c r="U71" s="147"/>
      <c r="V71" s="147"/>
      <c r="W71" s="147"/>
      <c r="X71" s="147"/>
      <c r="Y71" s="52"/>
      <c r="Z71" s="52"/>
      <c r="AA71" s="52"/>
      <c r="AB71" s="52"/>
      <c r="AC71" s="52"/>
      <c r="AD71" s="52"/>
      <c r="AE71" s="52"/>
      <c r="AF71" s="52"/>
    </row>
    <row r="72" spans="1:32" ht="24" x14ac:dyDescent="0.65">
      <c r="A72" s="268" t="s">
        <v>202</v>
      </c>
      <c r="B72" s="268"/>
      <c r="C72" s="268"/>
      <c r="D72" s="200"/>
      <c r="E72" s="305"/>
      <c r="F72" s="303"/>
      <c r="G72" s="253"/>
      <c r="H72" s="253"/>
      <c r="I72" s="254"/>
      <c r="J72" s="304"/>
      <c r="K72" s="252"/>
      <c r="L72" s="213"/>
      <c r="M72" s="171"/>
      <c r="N72" s="147"/>
      <c r="O72" s="147"/>
      <c r="P72" s="147"/>
      <c r="Q72" s="147"/>
      <c r="R72" s="53"/>
      <c r="S72" s="147"/>
      <c r="T72" s="147"/>
      <c r="U72" s="147"/>
      <c r="V72" s="147"/>
      <c r="W72" s="147"/>
      <c r="X72" s="147"/>
      <c r="Y72" s="52"/>
      <c r="Z72" s="52"/>
      <c r="AA72" s="52"/>
      <c r="AB72" s="52"/>
      <c r="AC72" s="52"/>
      <c r="AD72" s="52"/>
      <c r="AE72" s="52"/>
      <c r="AF72" s="52"/>
    </row>
    <row r="73" spans="1:32" ht="20.399999999999999" customHeight="1" x14ac:dyDescent="0.65">
      <c r="A73" s="267" t="s">
        <v>203</v>
      </c>
      <c r="B73" s="267"/>
      <c r="C73" s="267"/>
      <c r="D73" s="201"/>
      <c r="E73" s="305"/>
      <c r="F73" s="303"/>
      <c r="G73" s="253"/>
      <c r="H73" s="253"/>
      <c r="I73" s="254"/>
      <c r="J73" s="304"/>
      <c r="K73" s="252"/>
      <c r="L73" s="211"/>
      <c r="M73" s="171"/>
      <c r="N73" s="147"/>
      <c r="O73" s="147"/>
      <c r="P73" s="147"/>
      <c r="Q73" s="147"/>
      <c r="R73" s="163"/>
      <c r="S73" s="147"/>
      <c r="T73" s="147"/>
      <c r="U73" s="147"/>
      <c r="V73" s="147"/>
      <c r="W73" s="147"/>
      <c r="X73" s="147"/>
      <c r="Y73" s="52"/>
      <c r="Z73" s="52"/>
      <c r="AA73" s="52"/>
      <c r="AB73" s="52"/>
      <c r="AC73" s="52"/>
      <c r="AD73" s="52"/>
      <c r="AE73" s="52"/>
      <c r="AF73" s="52"/>
    </row>
    <row r="74" spans="1:32" ht="21" customHeight="1" x14ac:dyDescent="0.65">
      <c r="A74" s="269" t="s">
        <v>192</v>
      </c>
      <c r="B74" s="269"/>
      <c r="C74" s="269"/>
      <c r="D74" s="269"/>
      <c r="E74" s="305"/>
      <c r="F74" s="303"/>
      <c r="G74" s="253" t="str">
        <f>IF(COUNTBLANK(D75)+COUNTBLANK(D76)=2,"",IF(ISERROR(D75+D76),,D75+D76))</f>
        <v/>
      </c>
      <c r="H74" s="253" t="str">
        <f>IF(COUNTBLANK(D77)=1,"",SUM(D77))</f>
        <v/>
      </c>
      <c r="I74" s="254" t="str">
        <f>IF(G74="","",IF(ISERROR(G74/H74*100),,G74/H74*100))</f>
        <v/>
      </c>
      <c r="J74" s="304"/>
      <c r="K74" s="252" t="str">
        <f>IF(I74="","",IF(ISERROR(I74*5/30),,IF(I74*5/30&gt;5,5,I74*5/30)))</f>
        <v/>
      </c>
      <c r="L74" s="210"/>
      <c r="M74" s="169"/>
      <c r="N74" s="148"/>
      <c r="O74" s="148"/>
      <c r="P74" s="148"/>
      <c r="Q74" s="148"/>
      <c r="R74" s="53"/>
      <c r="S74" s="148"/>
      <c r="T74" s="148"/>
      <c r="U74" s="148"/>
      <c r="V74" s="148"/>
      <c r="W74" s="148"/>
      <c r="X74" s="148"/>
      <c r="Y74" s="52"/>
      <c r="Z74" s="52"/>
      <c r="AA74" s="52"/>
      <c r="AB74" s="52"/>
      <c r="AC74" s="52"/>
      <c r="AD74" s="52"/>
      <c r="AE74" s="52"/>
      <c r="AF74" s="52"/>
    </row>
    <row r="75" spans="1:32" ht="24" customHeight="1" x14ac:dyDescent="0.65">
      <c r="A75" s="267" t="s">
        <v>201</v>
      </c>
      <c r="B75" s="267"/>
      <c r="C75" s="267"/>
      <c r="D75" s="200"/>
      <c r="E75" s="305"/>
      <c r="F75" s="303"/>
      <c r="G75" s="253"/>
      <c r="H75" s="253"/>
      <c r="I75" s="254"/>
      <c r="J75" s="304"/>
      <c r="K75" s="252"/>
      <c r="L75" s="212"/>
      <c r="M75" s="171"/>
      <c r="N75" s="147"/>
      <c r="O75" s="147"/>
      <c r="P75" s="147"/>
      <c r="Q75" s="147"/>
      <c r="R75" s="53"/>
      <c r="S75" s="147"/>
      <c r="T75" s="147"/>
      <c r="U75" s="147"/>
      <c r="V75" s="147"/>
      <c r="W75" s="147"/>
      <c r="X75" s="147"/>
      <c r="Y75" s="52"/>
      <c r="Z75" s="52"/>
      <c r="AA75" s="52"/>
      <c r="AB75" s="52"/>
      <c r="AC75" s="52"/>
      <c r="AD75" s="52"/>
      <c r="AE75" s="52"/>
      <c r="AF75" s="52"/>
    </row>
    <row r="76" spans="1:32" ht="24" customHeight="1" x14ac:dyDescent="0.65">
      <c r="A76" s="268" t="s">
        <v>202</v>
      </c>
      <c r="B76" s="268"/>
      <c r="C76" s="268"/>
      <c r="D76" s="201"/>
      <c r="E76" s="305"/>
      <c r="F76" s="303"/>
      <c r="G76" s="253"/>
      <c r="H76" s="253"/>
      <c r="I76" s="254"/>
      <c r="J76" s="304"/>
      <c r="K76" s="252"/>
      <c r="L76" s="213"/>
      <c r="M76" s="171"/>
      <c r="N76" s="147"/>
      <c r="O76" s="147"/>
      <c r="P76" s="147"/>
      <c r="Q76" s="147"/>
      <c r="R76" s="53"/>
      <c r="S76" s="147"/>
      <c r="T76" s="147"/>
      <c r="U76" s="147"/>
      <c r="V76" s="147"/>
      <c r="W76" s="147"/>
      <c r="X76" s="147"/>
      <c r="Y76" s="52"/>
      <c r="Z76" s="52"/>
      <c r="AA76" s="52"/>
      <c r="AB76" s="52"/>
      <c r="AC76" s="52"/>
      <c r="AD76" s="52"/>
      <c r="AE76" s="52"/>
      <c r="AF76" s="52"/>
    </row>
    <row r="77" spans="1:32" ht="20.399999999999999" customHeight="1" x14ac:dyDescent="0.65">
      <c r="A77" s="267" t="s">
        <v>203</v>
      </c>
      <c r="B77" s="267"/>
      <c r="C77" s="267"/>
      <c r="D77" s="200"/>
      <c r="E77" s="305"/>
      <c r="F77" s="303"/>
      <c r="G77" s="253"/>
      <c r="H77" s="253"/>
      <c r="I77" s="254"/>
      <c r="J77" s="304"/>
      <c r="K77" s="252"/>
      <c r="L77" s="211"/>
      <c r="M77" s="171"/>
      <c r="N77" s="147"/>
      <c r="O77" s="147"/>
      <c r="P77" s="147"/>
      <c r="Q77" s="147"/>
      <c r="R77" s="163"/>
      <c r="S77" s="147"/>
      <c r="T77" s="147"/>
      <c r="U77" s="147"/>
      <c r="V77" s="147"/>
      <c r="W77" s="147"/>
      <c r="X77" s="147"/>
      <c r="Y77" s="52"/>
      <c r="Z77" s="52"/>
      <c r="AA77" s="52"/>
      <c r="AB77" s="52"/>
      <c r="AC77" s="52"/>
      <c r="AD77" s="52"/>
      <c r="AE77" s="52"/>
      <c r="AF77" s="52"/>
    </row>
    <row r="78" spans="1:32" ht="24" x14ac:dyDescent="0.65">
      <c r="A78" s="269" t="s">
        <v>193</v>
      </c>
      <c r="B78" s="269"/>
      <c r="C78" s="269"/>
      <c r="D78" s="269"/>
      <c r="E78" s="305"/>
      <c r="F78" s="303"/>
      <c r="G78" s="253" t="str">
        <f>IF(COUNTBLANK(D79)+COUNTBLANK(D80)=2,"",IF(ISERROR(D79+D80),,D79+D80))</f>
        <v/>
      </c>
      <c r="H78" s="253" t="str">
        <f>IF(COUNTBLANK(D81)=1,"",SUM(D81))</f>
        <v/>
      </c>
      <c r="I78" s="254" t="str">
        <f>IF(G78="","",IF(ISERROR(G78/H78*100),,G78/H78*100))</f>
        <v/>
      </c>
      <c r="J78" s="304"/>
      <c r="K78" s="255" t="str">
        <f>IF(I78="","",IF(ISERROR(I78*5/20),,IF(I78*5/20&gt;5,5,I78*5/20)))</f>
        <v/>
      </c>
      <c r="L78" s="214"/>
      <c r="M78" s="171"/>
      <c r="N78" s="148"/>
      <c r="O78" s="148"/>
      <c r="P78" s="148"/>
      <c r="Q78" s="148"/>
      <c r="R78" s="53"/>
      <c r="S78" s="148"/>
      <c r="T78" s="148"/>
      <c r="U78" s="148"/>
      <c r="V78" s="148"/>
      <c r="W78" s="148"/>
      <c r="X78" s="148"/>
      <c r="Y78" s="52"/>
      <c r="Z78" s="52"/>
      <c r="AA78" s="52"/>
      <c r="AB78" s="52"/>
      <c r="AC78" s="52"/>
      <c r="AD78" s="52"/>
      <c r="AE78" s="52"/>
      <c r="AF78" s="52"/>
    </row>
    <row r="79" spans="1:32" ht="24" customHeight="1" x14ac:dyDescent="0.65">
      <c r="A79" s="267" t="s">
        <v>201</v>
      </c>
      <c r="B79" s="267"/>
      <c r="C79" s="267"/>
      <c r="D79" s="200"/>
      <c r="E79" s="5"/>
      <c r="F79" s="5"/>
      <c r="G79" s="253"/>
      <c r="H79" s="253"/>
      <c r="I79" s="254"/>
      <c r="J79" s="90"/>
      <c r="K79" s="256"/>
      <c r="L79" s="212"/>
      <c r="M79" s="171"/>
      <c r="N79" s="147"/>
      <c r="O79" s="147"/>
      <c r="P79" s="147"/>
      <c r="Q79" s="147"/>
      <c r="R79" s="53"/>
      <c r="S79" s="147"/>
      <c r="T79" s="147"/>
      <c r="U79" s="147"/>
      <c r="V79" s="147"/>
      <c r="W79" s="147"/>
      <c r="X79" s="147"/>
      <c r="Y79" s="52"/>
      <c r="Z79" s="52"/>
      <c r="AA79" s="52"/>
      <c r="AB79" s="52"/>
      <c r="AC79" s="52"/>
      <c r="AD79" s="52"/>
      <c r="AE79" s="52"/>
      <c r="AF79" s="52"/>
    </row>
    <row r="80" spans="1:32" ht="24" customHeight="1" x14ac:dyDescent="0.65">
      <c r="A80" s="268" t="s">
        <v>202</v>
      </c>
      <c r="B80" s="268"/>
      <c r="C80" s="268"/>
      <c r="D80" s="201"/>
      <c r="E80" s="5"/>
      <c r="F80" s="5"/>
      <c r="G80" s="253"/>
      <c r="H80" s="253"/>
      <c r="I80" s="254"/>
      <c r="J80" s="90"/>
      <c r="K80" s="256"/>
      <c r="L80" s="213"/>
      <c r="M80" s="171"/>
      <c r="N80" s="147"/>
      <c r="O80" s="147"/>
      <c r="P80" s="147"/>
      <c r="Q80" s="147"/>
      <c r="R80" s="53"/>
      <c r="S80" s="147"/>
      <c r="T80" s="147"/>
      <c r="U80" s="147"/>
      <c r="V80" s="147"/>
      <c r="W80" s="147"/>
      <c r="X80" s="147"/>
      <c r="Y80" s="52"/>
      <c r="Z80" s="52"/>
      <c r="AA80" s="52"/>
      <c r="AB80" s="52"/>
      <c r="AC80" s="52"/>
      <c r="AD80" s="52"/>
      <c r="AE80" s="52"/>
      <c r="AF80" s="52"/>
    </row>
    <row r="81" spans="1:32" ht="20.399999999999999" customHeight="1" x14ac:dyDescent="0.65">
      <c r="A81" s="267" t="s">
        <v>203</v>
      </c>
      <c r="B81" s="267"/>
      <c r="C81" s="267"/>
      <c r="D81" s="200"/>
      <c r="E81" s="5"/>
      <c r="F81" s="5"/>
      <c r="G81" s="253"/>
      <c r="H81" s="253"/>
      <c r="I81" s="254"/>
      <c r="J81" s="90"/>
      <c r="K81" s="257"/>
      <c r="L81" s="211"/>
      <c r="M81" s="171"/>
      <c r="N81" s="147"/>
      <c r="O81" s="147"/>
      <c r="P81" s="147"/>
      <c r="Q81" s="147"/>
      <c r="R81" s="163"/>
      <c r="S81" s="147"/>
      <c r="T81" s="147"/>
      <c r="U81" s="147"/>
      <c r="V81" s="147"/>
      <c r="W81" s="147"/>
      <c r="X81" s="147"/>
      <c r="Y81" s="52"/>
      <c r="Z81" s="52"/>
      <c r="AA81" s="52"/>
      <c r="AB81" s="52"/>
      <c r="AC81" s="52"/>
      <c r="AD81" s="52"/>
      <c r="AE81" s="52"/>
      <c r="AF81" s="52"/>
    </row>
    <row r="82" spans="1:32" s="83" customFormat="1" ht="21" hidden="1" x14ac:dyDescent="0.4">
      <c r="A82" s="321"/>
      <c r="B82" s="322"/>
      <c r="C82" s="322"/>
      <c r="D82" s="322"/>
      <c r="E82" s="322"/>
      <c r="F82" s="322"/>
      <c r="G82" s="322"/>
      <c r="H82" s="322"/>
      <c r="I82" s="322"/>
      <c r="J82" s="63"/>
      <c r="K82" s="89" t="str">
        <f>IF(COUNTBLANK(K55)+COUNTBLANK(K56)+COUNTBLANK(K69)=3,"",COUNT(K55,K56,K69))</f>
        <v/>
      </c>
      <c r="L82" s="89" t="str">
        <f>IF(COUNTBLANK(K55)+COUNTBLANK(K56)+COUNTBLANK(K69)=3,"",SUM(K55,K56,K69))</f>
        <v/>
      </c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1:32" s="86" customFormat="1" ht="34.799999999999997" customHeight="1" x14ac:dyDescent="0.4">
      <c r="A83" s="296" t="s">
        <v>98</v>
      </c>
      <c r="B83" s="297"/>
      <c r="C83" s="297"/>
      <c r="D83" s="297"/>
      <c r="E83" s="297"/>
      <c r="F83" s="297"/>
      <c r="G83" s="297"/>
      <c r="H83" s="297"/>
      <c r="I83" s="298" t="str">
        <f>IF(COUNTBLANK(Sheet4!B7:B9)=3,"",AVERAGE(Sheet4!B7:B9))</f>
        <v/>
      </c>
      <c r="J83" s="299"/>
      <c r="K83" s="300"/>
      <c r="L83" s="84" t="str">
        <f>IF(I83="","",IF(I83&lt;=1.5,"การดำเนินงานต้องปรับปรุงเร่งด่วน",IF(I83&lt;=2.5,"การดำเนินงานต้องปรับปรุง",IF(I83&lt;=3.5,"การดำเนินงานระดับพอใช้",IF(I83&lt;=4.5,"การดำเนินงานระดับดี",IF(I83&lt;=5,"การดำเนินงานระดับดีมาก",""))))))</f>
        <v/>
      </c>
      <c r="M83" s="166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85"/>
      <c r="Z83" s="85"/>
      <c r="AA83" s="85"/>
      <c r="AB83" s="85"/>
      <c r="AC83" s="85"/>
      <c r="AD83" s="85"/>
      <c r="AE83" s="85"/>
      <c r="AF83" s="85"/>
    </row>
    <row r="84" spans="1:32" s="86" customFormat="1" ht="21" x14ac:dyDescent="0.4">
      <c r="A84" s="301" t="s">
        <v>117</v>
      </c>
      <c r="B84" s="302"/>
      <c r="C84" s="302"/>
      <c r="D84" s="154"/>
      <c r="E84" s="87"/>
      <c r="F84" s="87"/>
      <c r="G84" s="87"/>
      <c r="H84" s="87"/>
      <c r="I84" s="87"/>
      <c r="J84" s="87"/>
      <c r="K84" s="87"/>
      <c r="L84" s="88"/>
      <c r="M84" s="166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85"/>
      <c r="Z84" s="85"/>
      <c r="AA84" s="85"/>
      <c r="AB84" s="85"/>
      <c r="AC84" s="85"/>
      <c r="AD84" s="85"/>
      <c r="AE84" s="85"/>
      <c r="AF84" s="85"/>
    </row>
    <row r="85" spans="1:32" ht="21" x14ac:dyDescent="0.35">
      <c r="A85" s="264" t="s">
        <v>118</v>
      </c>
      <c r="B85" s="265"/>
      <c r="C85" s="265"/>
      <c r="D85" s="265"/>
      <c r="E85" s="67" t="s">
        <v>112</v>
      </c>
      <c r="F85" s="78">
        <v>6</v>
      </c>
      <c r="G85" s="286"/>
      <c r="H85" s="287"/>
      <c r="I85" s="288"/>
      <c r="J85" s="76" t="str">
        <f>IF(OR(F85="",I85=""),"",IF(F85&lt;=I85,"บรรลุ","ไม่บรรลุ"))</f>
        <v/>
      </c>
      <c r="K85" s="193" t="str">
        <f>IF(G85="","",IF(G85=1,1,IF(G85=2,2,IF(OR(G85=3,G85=4),3,IF(G85=5,4,IF(G85=6,5,0))))))</f>
        <v/>
      </c>
      <c r="L85" s="215"/>
      <c r="M85" s="164"/>
      <c r="N85" s="165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2"/>
      <c r="Z85" s="52"/>
      <c r="AA85" s="52"/>
      <c r="AB85" s="52"/>
      <c r="AC85" s="52"/>
      <c r="AD85" s="52"/>
      <c r="AE85" s="52"/>
      <c r="AF85" s="52"/>
    </row>
    <row r="86" spans="1:32" s="83" customFormat="1" ht="21" hidden="1" customHeight="1" x14ac:dyDescent="0.4">
      <c r="A86" s="321"/>
      <c r="B86" s="322"/>
      <c r="C86" s="322"/>
      <c r="D86" s="322"/>
      <c r="E86" s="322"/>
      <c r="F86" s="322"/>
      <c r="G86" s="322"/>
      <c r="H86" s="322"/>
      <c r="I86" s="322"/>
      <c r="J86" s="63"/>
      <c r="K86" s="89" t="str">
        <f>IF(COUNTBLANK(K85)=1,"",COUNT(K85))</f>
        <v/>
      </c>
      <c r="L86" s="89">
        <f>IF(COUNTBLANK(K85)=2,"",SUM(K85))</f>
        <v>0</v>
      </c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1:32" s="86" customFormat="1" ht="34.799999999999997" customHeight="1" x14ac:dyDescent="0.4">
      <c r="A87" s="296" t="s">
        <v>97</v>
      </c>
      <c r="B87" s="297"/>
      <c r="C87" s="297"/>
      <c r="D87" s="297"/>
      <c r="E87" s="297"/>
      <c r="F87" s="297"/>
      <c r="G87" s="297"/>
      <c r="H87" s="297"/>
      <c r="I87" s="298" t="str">
        <f>IF(COUNTBLANK(Sheet4!B10)=1,"",AVERAGE(Sheet4!B10))</f>
        <v/>
      </c>
      <c r="J87" s="299"/>
      <c r="K87" s="300"/>
      <c r="L87" s="84" t="str">
        <f>IF(I87="","",IF(I87&lt;=1.5,"การดำเนินงานต้องปรับปรุงเร่งด่วน",IF(I87&lt;=2.5,"การดำเนินงานต้องปรับปรุง",IF(I87&lt;=3.5,"การดำเนินงานระดับพอใช้",IF(I87&lt;=4.5,"การดำเนินงานระดับดี",IF(I87&lt;=5,"การดำเนินงานระดับดีมาก",""))))))</f>
        <v/>
      </c>
      <c r="M87" s="166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85"/>
      <c r="Z87" s="85"/>
      <c r="AA87" s="85"/>
      <c r="AB87" s="85"/>
      <c r="AC87" s="85"/>
      <c r="AD87" s="85"/>
      <c r="AE87" s="85"/>
      <c r="AF87" s="85"/>
    </row>
    <row r="88" spans="1:32" s="86" customFormat="1" ht="21" x14ac:dyDescent="0.4">
      <c r="A88" s="301" t="s">
        <v>119</v>
      </c>
      <c r="B88" s="302"/>
      <c r="C88" s="302"/>
      <c r="D88" s="154"/>
      <c r="E88" s="91"/>
      <c r="F88" s="91"/>
      <c r="G88" s="91"/>
      <c r="H88" s="91"/>
      <c r="I88" s="87"/>
      <c r="J88" s="87"/>
      <c r="K88" s="87"/>
      <c r="L88" s="88"/>
      <c r="M88" s="166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85"/>
      <c r="Z88" s="85"/>
      <c r="AA88" s="85"/>
      <c r="AB88" s="85"/>
      <c r="AC88" s="85"/>
      <c r="AD88" s="85"/>
      <c r="AE88" s="85"/>
      <c r="AF88" s="85"/>
    </row>
    <row r="89" spans="1:32" ht="21" x14ac:dyDescent="0.35">
      <c r="A89" s="264" t="s">
        <v>120</v>
      </c>
      <c r="B89" s="265"/>
      <c r="C89" s="265"/>
      <c r="D89" s="266"/>
      <c r="E89" s="70" t="s">
        <v>112</v>
      </c>
      <c r="F89" s="78">
        <v>6</v>
      </c>
      <c r="G89" s="286"/>
      <c r="H89" s="287"/>
      <c r="I89" s="288"/>
      <c r="J89" s="76" t="str">
        <f>IF(OR(F89="",I89=""),"",IF(F89&lt;=I89,"บรรลุ","ไม่บรรลุ"))</f>
        <v/>
      </c>
      <c r="K89" s="193" t="str">
        <f>IF(G89="","",IF(G89=1,1,IF(G89=2,2,IF(OR(G89=3,G89=4),3,IF(G89=5,4,IF(OR(G89=6,G89=7),5,0))))))</f>
        <v/>
      </c>
      <c r="L89" s="215"/>
      <c r="M89" s="164"/>
      <c r="N89" s="165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2"/>
      <c r="Z89" s="52"/>
      <c r="AA89" s="52"/>
      <c r="AB89" s="52"/>
      <c r="AC89" s="52"/>
      <c r="AD89" s="52"/>
      <c r="AE89" s="52"/>
      <c r="AF89" s="52"/>
    </row>
    <row r="90" spans="1:32" s="83" customFormat="1" ht="21" hidden="1" customHeight="1" x14ac:dyDescent="0.4">
      <c r="A90" s="321"/>
      <c r="B90" s="322"/>
      <c r="C90" s="322"/>
      <c r="D90" s="322"/>
      <c r="E90" s="322"/>
      <c r="F90" s="322"/>
      <c r="G90" s="322"/>
      <c r="H90" s="322"/>
      <c r="I90" s="322"/>
      <c r="J90" s="63"/>
      <c r="K90" s="89" t="str">
        <f>IF(COUNTBLANK(K89)=1,"",COUNT(K89))</f>
        <v/>
      </c>
      <c r="L90" s="89">
        <f>IF(COUNTBLANK(K89)=2,"",SUM(K89))</f>
        <v>0</v>
      </c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1:32" s="86" customFormat="1" ht="30.6" customHeight="1" x14ac:dyDescent="0.4">
      <c r="A91" s="296" t="s">
        <v>96</v>
      </c>
      <c r="B91" s="297"/>
      <c r="C91" s="297"/>
      <c r="D91" s="297"/>
      <c r="E91" s="297"/>
      <c r="F91" s="297"/>
      <c r="G91" s="297"/>
      <c r="H91" s="297"/>
      <c r="I91" s="298" t="str">
        <f>IF(COUNTBLANK(Sheet4!B11)=1,"",AVERAGE(Sheet4!B11))</f>
        <v/>
      </c>
      <c r="J91" s="299"/>
      <c r="K91" s="300"/>
      <c r="L91" s="84" t="str">
        <f>IF(I91="","",IF(I91&lt;=1.5,"การดำเนินงานต้องปรับปรุงเร่งด่วน",IF(I91&lt;=2.5,"การดำเนินงานต้องปรับปรุง",IF(I91&lt;=3.5,"การดำเนินงานระดับพอใช้",IF(I91&lt;=4.5,"การดำเนินงานระดับดี",IF(I91&lt;=5,"การดำเนินงานระดับดีมาก",""))))))</f>
        <v/>
      </c>
      <c r="M91" s="166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85"/>
      <c r="Z91" s="85"/>
      <c r="AA91" s="85"/>
      <c r="AB91" s="85"/>
      <c r="AC91" s="85"/>
      <c r="AD91" s="85"/>
      <c r="AE91" s="85"/>
      <c r="AF91" s="85"/>
    </row>
    <row r="92" spans="1:32" s="86" customFormat="1" ht="21" x14ac:dyDescent="0.4">
      <c r="A92" s="301" t="s">
        <v>121</v>
      </c>
      <c r="B92" s="302"/>
      <c r="C92" s="302"/>
      <c r="D92" s="302"/>
      <c r="E92" s="302"/>
      <c r="F92" s="302"/>
      <c r="G92" s="302"/>
      <c r="H92" s="302"/>
      <c r="I92" s="302"/>
      <c r="J92" s="302"/>
      <c r="K92" s="302"/>
      <c r="L92" s="332"/>
      <c r="M92" s="166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85"/>
      <c r="Z92" s="85"/>
      <c r="AA92" s="85"/>
      <c r="AB92" s="85"/>
      <c r="AC92" s="85"/>
      <c r="AD92" s="85"/>
      <c r="AE92" s="85"/>
      <c r="AF92" s="85"/>
    </row>
    <row r="93" spans="1:32" ht="44.4" customHeight="1" x14ac:dyDescent="0.4">
      <c r="A93" s="261" t="s">
        <v>122</v>
      </c>
      <c r="B93" s="262"/>
      <c r="C93" s="262"/>
      <c r="D93" s="263"/>
      <c r="E93" s="70" t="s">
        <v>112</v>
      </c>
      <c r="F93" s="78">
        <v>6</v>
      </c>
      <c r="G93" s="292"/>
      <c r="H93" s="293"/>
      <c r="I93" s="294"/>
      <c r="J93" s="79" t="str">
        <f>IF(OR(F93="",I93=""),"",IF(F93&lt;=I93,"บรรลุ","ไม่บรรลุ"))</f>
        <v/>
      </c>
      <c r="K93" s="195" t="str">
        <f>IF(G93="","",IF(G93=1,1,IF(G93=2,2,IF(OR(G93=3,G93=4),3,IF(OR(G93=5,G93=6),4,IF(G93=7,5,0))))))</f>
        <v/>
      </c>
      <c r="L93" s="215"/>
      <c r="M93" s="166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2"/>
      <c r="Z93" s="52"/>
      <c r="AA93" s="52"/>
      <c r="AB93" s="52"/>
      <c r="AC93" s="52"/>
      <c r="AD93" s="52"/>
      <c r="AE93" s="52"/>
      <c r="AF93" s="52"/>
    </row>
    <row r="94" spans="1:32" ht="21" x14ac:dyDescent="0.35">
      <c r="A94" s="264" t="s">
        <v>123</v>
      </c>
      <c r="B94" s="265"/>
      <c r="C94" s="265"/>
      <c r="D94" s="265"/>
      <c r="E94" s="68" t="s">
        <v>112</v>
      </c>
      <c r="F94" s="78">
        <v>6</v>
      </c>
      <c r="G94" s="286"/>
      <c r="H94" s="287"/>
      <c r="I94" s="288"/>
      <c r="J94" s="76" t="str">
        <f>IF(OR(F94="",I94=""),"",IF(F94&lt;=I94,"บรรลุ","ไม่บรรลุ"))</f>
        <v/>
      </c>
      <c r="K94" s="193" t="str">
        <f>IF(G94="","",IF(G94=1,1,IF(G94=2,2,IF(OR(G94=3,G94=4),3,IF(G94=5,4,IF(G94=6,5,0))))))</f>
        <v/>
      </c>
      <c r="L94" s="216"/>
      <c r="M94" s="164"/>
      <c r="N94" s="165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2"/>
      <c r="Z94" s="52"/>
      <c r="AA94" s="52"/>
      <c r="AB94" s="52"/>
      <c r="AC94" s="52"/>
      <c r="AD94" s="52"/>
      <c r="AE94" s="52"/>
      <c r="AF94" s="52"/>
    </row>
    <row r="95" spans="1:32" s="83" customFormat="1" ht="21" hidden="1" customHeight="1" x14ac:dyDescent="0.4">
      <c r="A95" s="321"/>
      <c r="B95" s="322"/>
      <c r="C95" s="322"/>
      <c r="D95" s="322"/>
      <c r="E95" s="322"/>
      <c r="F95" s="322"/>
      <c r="G95" s="322"/>
      <c r="H95" s="322"/>
      <c r="I95" s="322"/>
      <c r="J95" s="63"/>
      <c r="K95" s="89" t="str">
        <f>IF(COUNTBLANK(K93)+COUNTBLANK(K94)=2,"",COUNT(K93,K94))</f>
        <v/>
      </c>
      <c r="L95" s="89" t="str">
        <f>IF(COUNTBLANK(K93)+COUNTBLANK(K94)=2,"",SUM(K93,K94))</f>
        <v/>
      </c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32" s="86" customFormat="1" ht="32.4" customHeight="1" x14ac:dyDescent="0.4">
      <c r="A96" s="296" t="s">
        <v>95</v>
      </c>
      <c r="B96" s="297"/>
      <c r="C96" s="297"/>
      <c r="D96" s="297"/>
      <c r="E96" s="297"/>
      <c r="F96" s="297"/>
      <c r="G96" s="297"/>
      <c r="H96" s="297"/>
      <c r="I96" s="298" t="str">
        <f>IF(COUNTBLANK(Sheet4!B12:B13)=2,"",AVERAGE(Sheet4!B12:B13))</f>
        <v/>
      </c>
      <c r="J96" s="299"/>
      <c r="K96" s="300"/>
      <c r="L96" s="84" t="str">
        <f>IF(I96="","",IF(I96&lt;=1.5,"การดำเนินงานต้องปรับปรุงเร่งด่วน",IF(I96&lt;=2.5,"การดำเนินงานต้องปรับปรุง",IF(I96&lt;=3.5,"การดำเนินงานระดับพอใช้",IF(I96&lt;=4.5,"การดำเนินงานระดับดี",IF(I96&lt;=5,"การดำเนินงานระดับดีมาก",""))))))</f>
        <v/>
      </c>
      <c r="M96" s="169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85"/>
      <c r="Z96" s="85"/>
      <c r="AA96" s="85"/>
      <c r="AB96" s="85"/>
      <c r="AC96" s="85"/>
      <c r="AD96" s="85"/>
      <c r="AE96" s="85"/>
      <c r="AF96" s="85"/>
    </row>
    <row r="97" spans="1:45" ht="21" x14ac:dyDescent="0.4">
      <c r="A97" s="337" t="s">
        <v>124</v>
      </c>
      <c r="B97" s="338"/>
      <c r="C97" s="338"/>
      <c r="D97" s="338"/>
      <c r="E97" s="338"/>
      <c r="F97" s="338"/>
      <c r="G97" s="338"/>
      <c r="H97" s="338"/>
      <c r="I97" s="69">
        <f>IF(COUNTBLANK(K6:K9)+COUNTBLANK(K50:K51)+COUNTBLANK(K55)+COUNTBLANK(K56)+COUNTBLANK(K85)+COUNTBLANK(K89)+COUNTBLANK(K93:K94)=13,"",SUM(K6:K9,K50:K51,K55:K56,K69,K85,K89,K93:K94))</f>
        <v>0</v>
      </c>
      <c r="J97" s="69"/>
      <c r="K97" s="333" t="str">
        <f>IF(I97="",,IF(OR(ISBLANK(I97),ISBLANK(I98)),"",IF(ISERROR(I97/I98),"",I97/I98)))</f>
        <v/>
      </c>
      <c r="L97" s="335" t="str">
        <f>IF(K97="","",IF(K97&lt;=1.5,"การดำเนินงานต้องปรับปรุงเร่งด่วน",IF(K97&lt;=2.5,"การดำเนินงานต้องปรับปรุง",IF(K97&lt;=3.5,"การดำเนินงานระดับพอใช้",IF(K97&lt;=4.5,"การดำเนินงานระดับดี",IF(K97&lt;=5,"การดำเนินงานระดับดีมาก",""))))))</f>
        <v/>
      </c>
      <c r="M97" s="169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2"/>
      <c r="Z97" s="52"/>
      <c r="AA97" s="52"/>
      <c r="AB97" s="52"/>
      <c r="AC97" s="52"/>
      <c r="AD97" s="52"/>
      <c r="AE97" s="52"/>
      <c r="AF97" s="52"/>
    </row>
    <row r="98" spans="1:45" ht="21" customHeight="1" x14ac:dyDescent="0.35">
      <c r="A98" s="339"/>
      <c r="B98" s="340"/>
      <c r="C98" s="340"/>
      <c r="D98" s="340"/>
      <c r="E98" s="340"/>
      <c r="F98" s="340"/>
      <c r="G98" s="340"/>
      <c r="H98" s="340"/>
      <c r="I98" s="73">
        <f>IF(COUNTBLANK(K6:K9)+COUNTBLANK(K50:K51)+COUNTBLANK(K55)+COUNTBLANK(K56)+COUNTBLANK(K85)+COUNTBLANK(K89)+COUNTBLANK(K93:K94)=13,"",COUNT(K6:K9,K50:K51,K55:K56,K69,K85,K89,K93:K94))</f>
        <v>0</v>
      </c>
      <c r="J98" s="73"/>
      <c r="K98" s="334"/>
      <c r="L98" s="336"/>
      <c r="M98" s="170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2"/>
      <c r="Z98" s="52"/>
      <c r="AA98" s="52"/>
      <c r="AB98" s="52"/>
      <c r="AC98" s="52"/>
      <c r="AD98" s="52"/>
      <c r="AE98" s="52"/>
      <c r="AF98" s="52"/>
    </row>
    <row r="99" spans="1:45" x14ac:dyDescent="0.35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280"/>
      <c r="L99" s="280"/>
      <c r="M99" s="170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</row>
    <row r="100" spans="1:45" x14ac:dyDescent="0.35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281"/>
      <c r="L100" s="281"/>
      <c r="M100" s="170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</row>
    <row r="101" spans="1:45" ht="9" customHeight="1" x14ac:dyDescent="0.35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170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</row>
    <row r="102" spans="1:45" x14ac:dyDescent="0.35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295" t="s">
        <v>70</v>
      </c>
      <c r="L102" s="295"/>
      <c r="M102" s="170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</row>
    <row r="103" spans="1:45" ht="11.4" customHeight="1" x14ac:dyDescent="0.35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282" t="s">
        <v>205</v>
      </c>
      <c r="L103" s="282"/>
      <c r="M103" s="170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</row>
    <row r="104" spans="1:45" x14ac:dyDescent="0.35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116" t="s">
        <v>146</v>
      </c>
      <c r="M104" s="170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</row>
    <row r="105" spans="1:45" ht="21" x14ac:dyDescent="0.4">
      <c r="A105" s="114" t="s">
        <v>144</v>
      </c>
      <c r="B105" s="57"/>
      <c r="C105" s="57"/>
      <c r="D105" s="114"/>
      <c r="E105" s="58"/>
      <c r="F105" s="58"/>
      <c r="G105" s="58"/>
      <c r="H105" s="58"/>
      <c r="I105" s="58"/>
      <c r="J105" s="58"/>
      <c r="K105" s="58"/>
      <c r="L105" s="58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</row>
    <row r="106" spans="1:45" ht="21" x14ac:dyDescent="0.4">
      <c r="A106" s="54" t="s">
        <v>200</v>
      </c>
      <c r="B106" s="54"/>
      <c r="C106" s="54"/>
      <c r="D106" s="54"/>
      <c r="E106" s="52"/>
      <c r="F106" s="52"/>
      <c r="G106" s="52"/>
      <c r="H106" s="52"/>
      <c r="I106" s="52"/>
      <c r="J106" s="52"/>
      <c r="K106" s="52"/>
      <c r="L106" s="52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</row>
    <row r="107" spans="1:45" ht="21" x14ac:dyDescent="0.4">
      <c r="A107" s="54" t="s">
        <v>204</v>
      </c>
      <c r="B107" s="54"/>
      <c r="C107" s="54"/>
      <c r="D107" s="52"/>
      <c r="E107" s="52"/>
      <c r="F107" s="52"/>
      <c r="G107" s="52"/>
      <c r="H107" s="52"/>
      <c r="I107" s="52"/>
      <c r="J107" s="52"/>
      <c r="K107" s="52"/>
      <c r="L107" s="52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</row>
    <row r="108" spans="1:45" ht="21" x14ac:dyDescent="0.4">
      <c r="A108" s="54"/>
      <c r="B108" s="54"/>
      <c r="C108" s="54"/>
      <c r="D108" s="52"/>
      <c r="E108" s="52"/>
      <c r="F108" s="52"/>
      <c r="G108" s="52"/>
      <c r="H108" s="52"/>
      <c r="I108" s="52"/>
      <c r="J108" s="52"/>
      <c r="K108" s="52"/>
      <c r="L108" s="52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</row>
    <row r="109" spans="1:45" x14ac:dyDescent="0.35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</row>
    <row r="110" spans="1:45" x14ac:dyDescent="0.35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</row>
    <row r="111" spans="1:45" x14ac:dyDescent="0.35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</row>
    <row r="112" spans="1:45" x14ac:dyDescent="0.35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</row>
    <row r="113" spans="1:45" x14ac:dyDescent="0.35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</row>
    <row r="114" spans="1:45" x14ac:dyDescent="0.35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</row>
    <row r="115" spans="1:45" x14ac:dyDescent="0.35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</row>
    <row r="116" spans="1:45" x14ac:dyDescent="0.35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</row>
    <row r="117" spans="1:45" x14ac:dyDescent="0.35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</row>
    <row r="118" spans="1:45" x14ac:dyDescent="0.35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</row>
    <row r="119" spans="1:45" x14ac:dyDescent="0.35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 x14ac:dyDescent="0.35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</row>
    <row r="121" spans="1:45" x14ac:dyDescent="0.35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</row>
    <row r="122" spans="1:45" x14ac:dyDescent="0.35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</row>
    <row r="123" spans="1:45" x14ac:dyDescent="0.35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</row>
    <row r="124" spans="1:45" x14ac:dyDescent="0.35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</row>
    <row r="125" spans="1:45" x14ac:dyDescent="0.35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</row>
    <row r="126" spans="1:45" x14ac:dyDescent="0.35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</row>
    <row r="127" spans="1:45" x14ac:dyDescent="0.35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</row>
    <row r="128" spans="1:45" x14ac:dyDescent="0.35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</row>
    <row r="129" spans="1:45" x14ac:dyDescent="0.35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</row>
    <row r="130" spans="1:45" x14ac:dyDescent="0.35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</row>
    <row r="131" spans="1:45" x14ac:dyDescent="0.35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</row>
    <row r="132" spans="1:45" x14ac:dyDescent="0.35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</row>
    <row r="133" spans="1:45" x14ac:dyDescent="0.35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</row>
    <row r="134" spans="1:45" x14ac:dyDescent="0.35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</row>
    <row r="135" spans="1:45" x14ac:dyDescent="0.35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</row>
    <row r="136" spans="1:45" x14ac:dyDescent="0.35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</row>
    <row r="137" spans="1:45" x14ac:dyDescent="0.35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</row>
    <row r="138" spans="1:45" x14ac:dyDescent="0.35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</row>
    <row r="139" spans="1:45" x14ac:dyDescent="0.35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</row>
    <row r="140" spans="1:45" x14ac:dyDescent="0.35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</row>
    <row r="141" spans="1:45" x14ac:dyDescent="0.35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</row>
    <row r="142" spans="1:45" x14ac:dyDescent="0.35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</row>
    <row r="143" spans="1:45" x14ac:dyDescent="0.35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</row>
    <row r="144" spans="1:45" x14ac:dyDescent="0.35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</row>
    <row r="145" spans="1:45" x14ac:dyDescent="0.35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</row>
    <row r="146" spans="1:45" x14ac:dyDescent="0.35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</row>
    <row r="147" spans="1:45" x14ac:dyDescent="0.35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</row>
    <row r="148" spans="1:45" x14ac:dyDescent="0.35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</row>
    <row r="149" spans="1:45" x14ac:dyDescent="0.35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</row>
    <row r="150" spans="1:45" x14ac:dyDescent="0.35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</row>
    <row r="151" spans="1:45" x14ac:dyDescent="0.35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</row>
    <row r="152" spans="1:45" x14ac:dyDescent="0.35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</row>
    <row r="153" spans="1:45" x14ac:dyDescent="0.35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</row>
    <row r="154" spans="1:45" x14ac:dyDescent="0.35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</row>
    <row r="155" spans="1:45" x14ac:dyDescent="0.35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</row>
    <row r="156" spans="1:45" x14ac:dyDescent="0.35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</row>
    <row r="157" spans="1:45" x14ac:dyDescent="0.35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</row>
    <row r="158" spans="1:45" x14ac:dyDescent="0.35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</row>
    <row r="159" spans="1:45" x14ac:dyDescent="0.35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</row>
    <row r="160" spans="1:45" x14ac:dyDescent="0.35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</row>
    <row r="161" spans="1:45" x14ac:dyDescent="0.35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</row>
    <row r="162" spans="1:45" x14ac:dyDescent="0.35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</row>
    <row r="163" spans="1:45" x14ac:dyDescent="0.35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</row>
    <row r="164" spans="1:45" x14ac:dyDescent="0.35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</row>
    <row r="165" spans="1:45" x14ac:dyDescent="0.35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</row>
    <row r="166" spans="1:45" x14ac:dyDescent="0.35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</row>
    <row r="167" spans="1:45" x14ac:dyDescent="0.35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</row>
    <row r="168" spans="1:45" x14ac:dyDescent="0.35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</row>
    <row r="169" spans="1:45" x14ac:dyDescent="0.35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</row>
    <row r="170" spans="1:45" x14ac:dyDescent="0.35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</row>
    <row r="171" spans="1:45" x14ac:dyDescent="0.35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</row>
    <row r="172" spans="1:45" x14ac:dyDescent="0.35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</row>
    <row r="173" spans="1:45" x14ac:dyDescent="0.35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</row>
    <row r="174" spans="1:45" x14ac:dyDescent="0.35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</row>
    <row r="175" spans="1:45" x14ac:dyDescent="0.35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</row>
    <row r="176" spans="1:45" x14ac:dyDescent="0.35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</row>
    <row r="177" spans="1:45" x14ac:dyDescent="0.35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</row>
    <row r="178" spans="1:45" x14ac:dyDescent="0.35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</row>
    <row r="179" spans="1:45" x14ac:dyDescent="0.35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</row>
    <row r="180" spans="1:45" x14ac:dyDescent="0.35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</row>
    <row r="181" spans="1:45" x14ac:dyDescent="0.35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</row>
    <row r="182" spans="1:45" x14ac:dyDescent="0.35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</row>
    <row r="183" spans="1:45" x14ac:dyDescent="0.35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</row>
    <row r="184" spans="1:45" x14ac:dyDescent="0.35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</row>
  </sheetData>
  <sheetProtection algorithmName="SHA-512" hashValue="iG8KfIrrRo+AnG8bMqSIy8A/l3KmdT8wUSpKoTluBf+4p9hAWB5CllbbCce7aGa4+5IUlGNDdoj7yCyO6hz9ig==" saltValue="+v2AHQ0FjkNLKHs8T+4MZg==" spinCount="100000" sheet="1" objects="1" scenarios="1"/>
  <mergeCells count="208">
    <mergeCell ref="G56:I56"/>
    <mergeCell ref="G69:I69"/>
    <mergeCell ref="G9:I9"/>
    <mergeCell ref="A82:I82"/>
    <mergeCell ref="A15:C15"/>
    <mergeCell ref="A16:C16"/>
    <mergeCell ref="A17:C17"/>
    <mergeCell ref="A19:C19"/>
    <mergeCell ref="A20:C20"/>
    <mergeCell ref="A35:C35"/>
    <mergeCell ref="A36:C36"/>
    <mergeCell ref="A37:C37"/>
    <mergeCell ref="F38:F46"/>
    <mergeCell ref="A47:C47"/>
    <mergeCell ref="A48:C48"/>
    <mergeCell ref="A49:C49"/>
    <mergeCell ref="A39:C39"/>
    <mergeCell ref="A40:C40"/>
    <mergeCell ref="A41:C41"/>
    <mergeCell ref="A43:C43"/>
    <mergeCell ref="A44:C44"/>
    <mergeCell ref="A45:C45"/>
    <mergeCell ref="G14:G17"/>
    <mergeCell ref="H14:H17"/>
    <mergeCell ref="M3:S4"/>
    <mergeCell ref="M5:S7"/>
    <mergeCell ref="A29:C29"/>
    <mergeCell ref="A31:C31"/>
    <mergeCell ref="A32:C32"/>
    <mergeCell ref="A33:C33"/>
    <mergeCell ref="A21:C21"/>
    <mergeCell ref="A23:C23"/>
    <mergeCell ref="A24:C24"/>
    <mergeCell ref="A25:C25"/>
    <mergeCell ref="A27:C27"/>
    <mergeCell ref="A11:C11"/>
    <mergeCell ref="A12:C12"/>
    <mergeCell ref="A13:C13"/>
    <mergeCell ref="D3:D4"/>
    <mergeCell ref="A6:D6"/>
    <mergeCell ref="A7:D7"/>
    <mergeCell ref="A8:D8"/>
    <mergeCell ref="A9:D9"/>
    <mergeCell ref="A28:C28"/>
    <mergeCell ref="H10:H13"/>
    <mergeCell ref="A5:L5"/>
    <mergeCell ref="I10:I13"/>
    <mergeCell ref="K10:K13"/>
    <mergeCell ref="X22:X50"/>
    <mergeCell ref="S22:S50"/>
    <mergeCell ref="T22:T50"/>
    <mergeCell ref="U22:U50"/>
    <mergeCell ref="V22:V50"/>
    <mergeCell ref="W22:W50"/>
    <mergeCell ref="M22:M50"/>
    <mergeCell ref="N22:N50"/>
    <mergeCell ref="O22:O50"/>
    <mergeCell ref="P22:P50"/>
    <mergeCell ref="Q22:Q50"/>
    <mergeCell ref="I14:I17"/>
    <mergeCell ref="K14:K17"/>
    <mergeCell ref="G18:G21"/>
    <mergeCell ref="H18:H21"/>
    <mergeCell ref="I18:I21"/>
    <mergeCell ref="K18:K21"/>
    <mergeCell ref="G22:G25"/>
    <mergeCell ref="H22:H25"/>
    <mergeCell ref="I22:I25"/>
    <mergeCell ref="K22:K25"/>
    <mergeCell ref="A92:L92"/>
    <mergeCell ref="K97:K98"/>
    <mergeCell ref="L97:L98"/>
    <mergeCell ref="A95:I95"/>
    <mergeCell ref="A97:H98"/>
    <mergeCell ref="A96:H96"/>
    <mergeCell ref="I96:K96"/>
    <mergeCell ref="A86:I86"/>
    <mergeCell ref="A90:I90"/>
    <mergeCell ref="A88:C88"/>
    <mergeCell ref="A1:L1"/>
    <mergeCell ref="A2:B2"/>
    <mergeCell ref="A3:C4"/>
    <mergeCell ref="E3:E4"/>
    <mergeCell ref="F3:F4"/>
    <mergeCell ref="G3:K3"/>
    <mergeCell ref="L3:L4"/>
    <mergeCell ref="C2:L2"/>
    <mergeCell ref="A53:H53"/>
    <mergeCell ref="F22:F30"/>
    <mergeCell ref="I53:K53"/>
    <mergeCell ref="A52:I52"/>
    <mergeCell ref="A10:D10"/>
    <mergeCell ref="A14:D14"/>
    <mergeCell ref="A18:D18"/>
    <mergeCell ref="A22:D22"/>
    <mergeCell ref="A26:D26"/>
    <mergeCell ref="A30:D30"/>
    <mergeCell ref="A34:D34"/>
    <mergeCell ref="A38:D38"/>
    <mergeCell ref="A42:D42"/>
    <mergeCell ref="A46:D46"/>
    <mergeCell ref="E10:E49"/>
    <mergeCell ref="G10:G13"/>
    <mergeCell ref="K99:L99"/>
    <mergeCell ref="K100:L100"/>
    <mergeCell ref="K103:L103"/>
    <mergeCell ref="F10:F18"/>
    <mergeCell ref="G50:I50"/>
    <mergeCell ref="G51:I51"/>
    <mergeCell ref="G55:I55"/>
    <mergeCell ref="G85:I85"/>
    <mergeCell ref="G89:I89"/>
    <mergeCell ref="G93:I93"/>
    <mergeCell ref="G94:I94"/>
    <mergeCell ref="K102:L102"/>
    <mergeCell ref="A83:H83"/>
    <mergeCell ref="I83:K83"/>
    <mergeCell ref="A84:C84"/>
    <mergeCell ref="A87:H87"/>
    <mergeCell ref="I87:K87"/>
    <mergeCell ref="F69:F78"/>
    <mergeCell ref="J69:J78"/>
    <mergeCell ref="E70:E78"/>
    <mergeCell ref="A54:C54"/>
    <mergeCell ref="E57:E65"/>
    <mergeCell ref="A91:H91"/>
    <mergeCell ref="I91:K91"/>
    <mergeCell ref="G26:G29"/>
    <mergeCell ref="H26:H29"/>
    <mergeCell ref="I26:I29"/>
    <mergeCell ref="K26:K29"/>
    <mergeCell ref="G30:G33"/>
    <mergeCell ref="H30:H33"/>
    <mergeCell ref="I30:I33"/>
    <mergeCell ref="K30:K33"/>
    <mergeCell ref="G34:G37"/>
    <mergeCell ref="H34:H37"/>
    <mergeCell ref="I34:I37"/>
    <mergeCell ref="K34:K37"/>
    <mergeCell ref="G38:G41"/>
    <mergeCell ref="H38:H41"/>
    <mergeCell ref="I38:I41"/>
    <mergeCell ref="K38:K41"/>
    <mergeCell ref="G42:G45"/>
    <mergeCell ref="H42:H45"/>
    <mergeCell ref="I42:I45"/>
    <mergeCell ref="K42:K45"/>
    <mergeCell ref="G46:G49"/>
    <mergeCell ref="H46:H49"/>
    <mergeCell ref="I46:I49"/>
    <mergeCell ref="K46:K49"/>
    <mergeCell ref="A71:C71"/>
    <mergeCell ref="A72:C72"/>
    <mergeCell ref="A73:C73"/>
    <mergeCell ref="A75:C75"/>
    <mergeCell ref="A76:C76"/>
    <mergeCell ref="A77:C77"/>
    <mergeCell ref="A58:C58"/>
    <mergeCell ref="A59:C59"/>
    <mergeCell ref="A60:C60"/>
    <mergeCell ref="A62:C62"/>
    <mergeCell ref="A63:C63"/>
    <mergeCell ref="A64:C64"/>
    <mergeCell ref="A66:C66"/>
    <mergeCell ref="A67:C67"/>
    <mergeCell ref="A68:C68"/>
    <mergeCell ref="A50:D50"/>
    <mergeCell ref="A51:D51"/>
    <mergeCell ref="A85:D85"/>
    <mergeCell ref="A89:D89"/>
    <mergeCell ref="A93:D93"/>
    <mergeCell ref="A94:D94"/>
    <mergeCell ref="G57:G60"/>
    <mergeCell ref="H57:H60"/>
    <mergeCell ref="I57:I60"/>
    <mergeCell ref="G70:G73"/>
    <mergeCell ref="H70:H73"/>
    <mergeCell ref="I70:I73"/>
    <mergeCell ref="A79:C79"/>
    <mergeCell ref="A80:C80"/>
    <mergeCell ref="A81:C81"/>
    <mergeCell ref="A70:D70"/>
    <mergeCell ref="A74:D74"/>
    <mergeCell ref="A78:D78"/>
    <mergeCell ref="A69:D69"/>
    <mergeCell ref="A56:D56"/>
    <mergeCell ref="A55:D55"/>
    <mergeCell ref="A57:D57"/>
    <mergeCell ref="A61:D61"/>
    <mergeCell ref="A65:D65"/>
    <mergeCell ref="K57:K60"/>
    <mergeCell ref="G61:G64"/>
    <mergeCell ref="H61:H64"/>
    <mergeCell ref="I61:I64"/>
    <mergeCell ref="K61:K64"/>
    <mergeCell ref="G65:G68"/>
    <mergeCell ref="H65:H68"/>
    <mergeCell ref="I65:I68"/>
    <mergeCell ref="K65:K68"/>
    <mergeCell ref="K70:K73"/>
    <mergeCell ref="G74:G77"/>
    <mergeCell ref="H74:H77"/>
    <mergeCell ref="I74:I77"/>
    <mergeCell ref="G78:G81"/>
    <mergeCell ref="H78:H81"/>
    <mergeCell ref="I78:I81"/>
    <mergeCell ref="K74:K77"/>
    <mergeCell ref="K78:K81"/>
  </mergeCells>
  <conditionalFormatting sqref="E69:G69">
    <cfRule type="cellIs" dxfId="350" priority="435" operator="equal">
      <formula>"โปรดตรวจสอบข้อมูล คะแนนเต็ม 5.00 คะแนน"</formula>
    </cfRule>
  </conditionalFormatting>
  <conditionalFormatting sqref="L55">
    <cfRule type="cellIs" dxfId="349" priority="434" stopIfTrue="1" operator="equal">
      <formula>"โปรดตรวจสอบข้อมูล คะแนนเต็ม 5.00 คะแนน"</formula>
    </cfRule>
  </conditionalFormatting>
  <conditionalFormatting sqref="L97:L98">
    <cfRule type="cellIs" dxfId="348" priority="433" operator="equal">
      <formula>"หลักสูตรไม่เป็นไปตามมาตรฐาน"</formula>
    </cfRule>
  </conditionalFormatting>
  <conditionalFormatting sqref="A69:C69">
    <cfRule type="cellIs" dxfId="347" priority="432" operator="equal">
      <formula>"โปรดเลือกระดับการประเมินหลักสูตร"</formula>
    </cfRule>
  </conditionalFormatting>
  <conditionalFormatting sqref="L8">
    <cfRule type="cellIs" dxfId="346" priority="431" stopIfTrue="1" operator="equal">
      <formula>"โปรดตรวจสอบข้อมูล คะแนนเต็ม 5.00 คะแนน"</formula>
    </cfRule>
  </conditionalFormatting>
  <conditionalFormatting sqref="L9">
    <cfRule type="cellIs" dxfId="345" priority="430" stopIfTrue="1" operator="equal">
      <formula>"โปรดตรวจสอบข้อมูล คะแนนเต็ม 5.00 คะแนน"</formula>
    </cfRule>
  </conditionalFormatting>
  <conditionalFormatting sqref="L50">
    <cfRule type="cellIs" dxfId="344" priority="429" stopIfTrue="1" operator="equal">
      <formula>"โปรดตรวจสอบข้อมูล คะแนนเต็ม 5.00 คะแนน"</formula>
    </cfRule>
  </conditionalFormatting>
  <conditionalFormatting sqref="L51">
    <cfRule type="cellIs" dxfId="343" priority="428" stopIfTrue="1" operator="equal">
      <formula>"โปรดตรวจสอบข้อมูล คะแนนเต็ม 5.00 คะแนน"</formula>
    </cfRule>
  </conditionalFormatting>
  <conditionalFormatting sqref="L6">
    <cfRule type="cellIs" dxfId="342" priority="427" stopIfTrue="1" operator="equal">
      <formula>"โปรดตรวจสอบข้อมูล คะแนนเต็ม 5.00 คะแนน"</formula>
    </cfRule>
  </conditionalFormatting>
  <conditionalFormatting sqref="L7">
    <cfRule type="cellIs" dxfId="341" priority="426" stopIfTrue="1" operator="equal">
      <formula>"โปรดตรวจสอบข้อมูล คะแนนเต็ม 5.00 คะแนน"</formula>
    </cfRule>
  </conditionalFormatting>
  <conditionalFormatting sqref="L56">
    <cfRule type="cellIs" dxfId="340" priority="425" stopIfTrue="1" operator="equal">
      <formula>"โปรดตรวจสอบข้อมูล คะแนนเต็ม 5.00 คะแนน"</formula>
    </cfRule>
  </conditionalFormatting>
  <conditionalFormatting sqref="L61">
    <cfRule type="cellIs" dxfId="339" priority="424" stopIfTrue="1" operator="equal">
      <formula>"โปรดตรวจสอบข้อมูล คะแนนเต็ม 5.00 คะแนน"</formula>
    </cfRule>
  </conditionalFormatting>
  <conditionalFormatting sqref="L57">
    <cfRule type="cellIs" dxfId="338" priority="423" stopIfTrue="1" operator="equal">
      <formula>"โปรดตรวจสอบข้อมูล คะแนนเต็ม 5.00 คะแนน"</formula>
    </cfRule>
  </conditionalFormatting>
  <conditionalFormatting sqref="L65">
    <cfRule type="cellIs" dxfId="337" priority="422" stopIfTrue="1" operator="equal">
      <formula>"โปรดตรวจสอบข้อมูล คะแนนเต็ม 5.00 คะแนน"</formula>
    </cfRule>
  </conditionalFormatting>
  <conditionalFormatting sqref="L74">
    <cfRule type="cellIs" dxfId="336" priority="421" stopIfTrue="1" operator="equal">
      <formula>"โปรดตรวจสอบข้อมูล คะแนนเต็ม 5.00 คะแนน"</formula>
    </cfRule>
  </conditionalFormatting>
  <conditionalFormatting sqref="L70">
    <cfRule type="cellIs" dxfId="335" priority="420" stopIfTrue="1" operator="equal">
      <formula>"โปรดตรวจสอบข้อมูล คะแนนเต็ม 5.00 คะแนน"</formula>
    </cfRule>
  </conditionalFormatting>
  <conditionalFormatting sqref="L78">
    <cfRule type="cellIs" dxfId="334" priority="419" stopIfTrue="1" operator="equal">
      <formula>"โปรดตรวจสอบข้อมูล คะแนนเต็ม 5.00 คะแนน"</formula>
    </cfRule>
  </conditionalFormatting>
  <conditionalFormatting sqref="F89">
    <cfRule type="containsBlanks" dxfId="333" priority="416">
      <formula>LEN(TRIM(F89))=0</formula>
    </cfRule>
  </conditionalFormatting>
  <conditionalFormatting sqref="F55">
    <cfRule type="containsBlanks" dxfId="332" priority="418">
      <formula>LEN(TRIM(F55))=0</formula>
    </cfRule>
  </conditionalFormatting>
  <conditionalFormatting sqref="F94">
    <cfRule type="containsBlanks" dxfId="331" priority="414">
      <formula>LEN(TRIM(F94))=0</formula>
    </cfRule>
  </conditionalFormatting>
  <conditionalFormatting sqref="F85">
    <cfRule type="containsBlanks" dxfId="330" priority="417">
      <formula>LEN(TRIM(F85))=0</formula>
    </cfRule>
  </conditionalFormatting>
  <conditionalFormatting sqref="F93">
    <cfRule type="containsBlanks" dxfId="329" priority="415">
      <formula>LEN(TRIM(F93))=0</formula>
    </cfRule>
  </conditionalFormatting>
  <conditionalFormatting sqref="A52">
    <cfRule type="containsBlanks" dxfId="328" priority="413">
      <formula>LEN(TRIM(A52))=0</formula>
    </cfRule>
  </conditionalFormatting>
  <conditionalFormatting sqref="A86">
    <cfRule type="containsBlanks" dxfId="327" priority="408">
      <formula>LEN(TRIM(A86))=0</formula>
    </cfRule>
  </conditionalFormatting>
  <conditionalFormatting sqref="A90">
    <cfRule type="containsBlanks" dxfId="326" priority="407">
      <formula>LEN(TRIM(A90))=0</formula>
    </cfRule>
  </conditionalFormatting>
  <conditionalFormatting sqref="A95">
    <cfRule type="containsBlanks" dxfId="325" priority="406">
      <formula>LEN(TRIM(A95))=0</formula>
    </cfRule>
  </conditionalFormatting>
  <conditionalFormatting sqref="G6:H8 G50:I51 G55:I55 G85:I85 G89:I89 G93:I94">
    <cfRule type="containsBlanks" dxfId="324" priority="405">
      <formula>LEN(TRIM(G6))=0</formula>
    </cfRule>
    <cfRule type="notContainsBlanks" dxfId="323" priority="436">
      <formula>LEN(TRIM(G6))&gt;0</formula>
    </cfRule>
  </conditionalFormatting>
  <conditionalFormatting sqref="N57:P57 N70:P70 N10:P10 N14:P14 N18:P18 N61:P61 N65:P65 N74:P74 N78:P78">
    <cfRule type="notContainsBlanks" dxfId="322" priority="399">
      <formula>LEN(TRIM(N10))&gt;0</formula>
    </cfRule>
    <cfRule type="notContainsBlanks" dxfId="321" priority="403">
      <formula>LEN(TRIM(N10))&gt;0</formula>
    </cfRule>
  </conditionalFormatting>
  <conditionalFormatting sqref="Q57 Q70 Q10 Q14 Q18 Q61 Q65 Q74 Q78">
    <cfRule type="notContainsBlanks" dxfId="320" priority="397">
      <formula>LEN(TRIM(Q10))&gt;0</formula>
    </cfRule>
    <cfRule type="notContainsBlanks" dxfId="319" priority="398">
      <formula>LEN(TRIM(Q10))&gt;0</formula>
    </cfRule>
  </conditionalFormatting>
  <conditionalFormatting sqref="S57 S70 S10 S14 S18 S61 S65 S74 S78">
    <cfRule type="notContainsBlanks" dxfId="318" priority="395">
      <formula>LEN(TRIM(S10))&gt;0</formula>
    </cfRule>
    <cfRule type="notContainsBlanks" dxfId="317" priority="396">
      <formula>LEN(TRIM(S10))&gt;0</formula>
    </cfRule>
  </conditionalFormatting>
  <conditionalFormatting sqref="T57 T70 T10 T14 T18 T61 T65 T74 T78">
    <cfRule type="notContainsBlanks" dxfId="316" priority="393">
      <formula>LEN(TRIM(T10))&gt;0</formula>
    </cfRule>
    <cfRule type="notContainsBlanks" dxfId="315" priority="394">
      <formula>LEN(TRIM(T10))&gt;0</formula>
    </cfRule>
  </conditionalFormatting>
  <conditionalFormatting sqref="U57 U70 U10 U14 U18 U61 U65 U74 U78">
    <cfRule type="notContainsBlanks" dxfId="314" priority="391">
      <formula>LEN(TRIM(U10))&gt;0</formula>
    </cfRule>
    <cfRule type="notContainsBlanks" dxfId="313" priority="392">
      <formula>LEN(TRIM(U10))&gt;0</formula>
    </cfRule>
  </conditionalFormatting>
  <conditionalFormatting sqref="V57 V70 V10 V14 V18 V61 V65 V74 V78">
    <cfRule type="notContainsBlanks" dxfId="312" priority="389">
      <formula>LEN(TRIM(V10))&gt;0</formula>
    </cfRule>
    <cfRule type="notContainsBlanks" dxfId="311" priority="390">
      <formula>LEN(TRIM(V10))&gt;0</formula>
    </cfRule>
  </conditionalFormatting>
  <conditionalFormatting sqref="W57 W70 W10 W14 W18 W61 W65 W74 W78">
    <cfRule type="notContainsBlanks" dxfId="310" priority="387">
      <formula>LEN(TRIM(W10))&gt;0</formula>
    </cfRule>
    <cfRule type="notContainsBlanks" dxfId="309" priority="388">
      <formula>LEN(TRIM(W10))&gt;0</formula>
    </cfRule>
  </conditionalFormatting>
  <conditionalFormatting sqref="X57 X70 X10 X14 X18 X61 X65 X74 X78">
    <cfRule type="notContainsBlanks" dxfId="308" priority="385">
      <formula>LEN(TRIM(X10))&gt;0</formula>
    </cfRule>
    <cfRule type="notContainsBlanks" dxfId="307" priority="386">
      <formula>LEN(TRIM(X10))&gt;0</formula>
    </cfRule>
  </conditionalFormatting>
  <conditionalFormatting sqref="T11:T12">
    <cfRule type="notContainsBlanks" dxfId="306" priority="313">
      <formula>LEN(TRIM(T11))&gt;0</formula>
    </cfRule>
    <cfRule type="notContainsBlanks" dxfId="305" priority="314">
      <formula>LEN(TRIM(T11))&gt;0</formula>
    </cfRule>
  </conditionalFormatting>
  <conditionalFormatting sqref="U11:U12">
    <cfRule type="notContainsBlanks" dxfId="304" priority="311">
      <formula>LEN(TRIM(U11))&gt;0</formula>
    </cfRule>
    <cfRule type="notContainsBlanks" dxfId="303" priority="312">
      <formula>LEN(TRIM(U11))&gt;0</formula>
    </cfRule>
  </conditionalFormatting>
  <conditionalFormatting sqref="V11:V12">
    <cfRule type="notContainsBlanks" dxfId="302" priority="309">
      <formula>LEN(TRIM(V11))&gt;0</formula>
    </cfRule>
    <cfRule type="notContainsBlanks" dxfId="301" priority="310">
      <formula>LEN(TRIM(V11))&gt;0</formula>
    </cfRule>
  </conditionalFormatting>
  <conditionalFormatting sqref="W11:W12">
    <cfRule type="notContainsBlanks" dxfId="300" priority="307">
      <formula>LEN(TRIM(W11))&gt;0</formula>
    </cfRule>
    <cfRule type="notContainsBlanks" dxfId="299" priority="308">
      <formula>LEN(TRIM(W11))&gt;0</formula>
    </cfRule>
  </conditionalFormatting>
  <conditionalFormatting sqref="X11:X12">
    <cfRule type="notContainsBlanks" dxfId="298" priority="305">
      <formula>LEN(TRIM(X11))&gt;0</formula>
    </cfRule>
    <cfRule type="notContainsBlanks" dxfId="297" priority="306">
      <formula>LEN(TRIM(X11))&gt;0</formula>
    </cfRule>
  </conditionalFormatting>
  <conditionalFormatting sqref="N11:P12">
    <cfRule type="notContainsBlanks" dxfId="296" priority="319">
      <formula>LEN(TRIM(N11))&gt;0</formula>
    </cfRule>
    <cfRule type="notContainsBlanks" dxfId="295" priority="320">
      <formula>LEN(TRIM(N11))&gt;0</formula>
    </cfRule>
  </conditionalFormatting>
  <conditionalFormatting sqref="Q11:Q12">
    <cfRule type="notContainsBlanks" dxfId="294" priority="317">
      <formula>LEN(TRIM(Q11))&gt;0</formula>
    </cfRule>
    <cfRule type="notContainsBlanks" dxfId="293" priority="318">
      <formula>LEN(TRIM(Q11))&gt;0</formula>
    </cfRule>
  </conditionalFormatting>
  <conditionalFormatting sqref="S11:S12">
    <cfRule type="notContainsBlanks" dxfId="292" priority="315">
      <formula>LEN(TRIM(S11))&gt;0</formula>
    </cfRule>
    <cfRule type="notContainsBlanks" dxfId="291" priority="316">
      <formula>LEN(TRIM(S11))&gt;0</formula>
    </cfRule>
  </conditionalFormatting>
  <conditionalFormatting sqref="N15:P16">
    <cfRule type="notContainsBlanks" dxfId="290" priority="297">
      <formula>LEN(TRIM(N15))&gt;0</formula>
    </cfRule>
    <cfRule type="notContainsBlanks" dxfId="289" priority="298">
      <formula>LEN(TRIM(N15))&gt;0</formula>
    </cfRule>
  </conditionalFormatting>
  <conditionalFormatting sqref="Q15:Q16">
    <cfRule type="notContainsBlanks" dxfId="288" priority="295">
      <formula>LEN(TRIM(Q15))&gt;0</formula>
    </cfRule>
    <cfRule type="notContainsBlanks" dxfId="287" priority="296">
      <formula>LEN(TRIM(Q15))&gt;0</formula>
    </cfRule>
  </conditionalFormatting>
  <conditionalFormatting sqref="S15:S16">
    <cfRule type="notContainsBlanks" dxfId="286" priority="293">
      <formula>LEN(TRIM(S15))&gt;0</formula>
    </cfRule>
    <cfRule type="notContainsBlanks" dxfId="285" priority="294">
      <formula>LEN(TRIM(S15))&gt;0</formula>
    </cfRule>
  </conditionalFormatting>
  <conditionalFormatting sqref="T15:T16">
    <cfRule type="notContainsBlanks" dxfId="284" priority="291">
      <formula>LEN(TRIM(T15))&gt;0</formula>
    </cfRule>
    <cfRule type="notContainsBlanks" dxfId="283" priority="292">
      <formula>LEN(TRIM(T15))&gt;0</formula>
    </cfRule>
  </conditionalFormatting>
  <conditionalFormatting sqref="U15:U16">
    <cfRule type="notContainsBlanks" dxfId="282" priority="289">
      <formula>LEN(TRIM(U15))&gt;0</formula>
    </cfRule>
    <cfRule type="notContainsBlanks" dxfId="281" priority="290">
      <formula>LEN(TRIM(U15))&gt;0</formula>
    </cfRule>
  </conditionalFormatting>
  <conditionalFormatting sqref="V15:V16">
    <cfRule type="notContainsBlanks" dxfId="280" priority="287">
      <formula>LEN(TRIM(V15))&gt;0</formula>
    </cfRule>
    <cfRule type="notContainsBlanks" dxfId="279" priority="288">
      <formula>LEN(TRIM(V15))&gt;0</formula>
    </cfRule>
  </conditionalFormatting>
  <conditionalFormatting sqref="W15:W16">
    <cfRule type="notContainsBlanks" dxfId="278" priority="285">
      <formula>LEN(TRIM(W15))&gt;0</formula>
    </cfRule>
    <cfRule type="notContainsBlanks" dxfId="277" priority="286">
      <formula>LEN(TRIM(W15))&gt;0</formula>
    </cfRule>
  </conditionalFormatting>
  <conditionalFormatting sqref="X15:X16">
    <cfRule type="notContainsBlanks" dxfId="276" priority="283">
      <formula>LEN(TRIM(X15))&gt;0</formula>
    </cfRule>
    <cfRule type="notContainsBlanks" dxfId="275" priority="284">
      <formula>LEN(TRIM(X15))&gt;0</formula>
    </cfRule>
  </conditionalFormatting>
  <conditionalFormatting sqref="V19:V20">
    <cfRule type="notContainsBlanks" dxfId="274" priority="271">
      <formula>LEN(TRIM(V19))&gt;0</formula>
    </cfRule>
    <cfRule type="notContainsBlanks" dxfId="273" priority="272">
      <formula>LEN(TRIM(V19))&gt;0</formula>
    </cfRule>
  </conditionalFormatting>
  <conditionalFormatting sqref="W19:W20">
    <cfRule type="notContainsBlanks" dxfId="272" priority="269">
      <formula>LEN(TRIM(W19))&gt;0</formula>
    </cfRule>
    <cfRule type="notContainsBlanks" dxfId="271" priority="270">
      <formula>LEN(TRIM(W19))&gt;0</formula>
    </cfRule>
  </conditionalFormatting>
  <conditionalFormatting sqref="X19:X20">
    <cfRule type="notContainsBlanks" dxfId="270" priority="267">
      <formula>LEN(TRIM(X19))&gt;0</formula>
    </cfRule>
    <cfRule type="notContainsBlanks" dxfId="269" priority="268">
      <formula>LEN(TRIM(X19))&gt;0</formula>
    </cfRule>
  </conditionalFormatting>
  <conditionalFormatting sqref="N19:P20">
    <cfRule type="notContainsBlanks" dxfId="268" priority="281">
      <formula>LEN(TRIM(N19))&gt;0</formula>
    </cfRule>
    <cfRule type="notContainsBlanks" dxfId="267" priority="282">
      <formula>LEN(TRIM(N19))&gt;0</formula>
    </cfRule>
  </conditionalFormatting>
  <conditionalFormatting sqref="Q19:Q20">
    <cfRule type="notContainsBlanks" dxfId="266" priority="279">
      <formula>LEN(TRIM(Q19))&gt;0</formula>
    </cfRule>
    <cfRule type="notContainsBlanks" dxfId="265" priority="280">
      <formula>LEN(TRIM(Q19))&gt;0</formula>
    </cfRule>
  </conditionalFormatting>
  <conditionalFormatting sqref="S19:S20">
    <cfRule type="notContainsBlanks" dxfId="264" priority="277">
      <formula>LEN(TRIM(S19))&gt;0</formula>
    </cfRule>
    <cfRule type="notContainsBlanks" dxfId="263" priority="278">
      <formula>LEN(TRIM(S19))&gt;0</formula>
    </cfRule>
  </conditionalFormatting>
  <conditionalFormatting sqref="T19:T20">
    <cfRule type="notContainsBlanks" dxfId="262" priority="275">
      <formula>LEN(TRIM(T19))&gt;0</formula>
    </cfRule>
    <cfRule type="notContainsBlanks" dxfId="261" priority="276">
      <formula>LEN(TRIM(T19))&gt;0</formula>
    </cfRule>
  </conditionalFormatting>
  <conditionalFormatting sqref="U19:U20">
    <cfRule type="notContainsBlanks" dxfId="260" priority="273">
      <formula>LEN(TRIM(U19))&gt;0</formula>
    </cfRule>
    <cfRule type="notContainsBlanks" dxfId="259" priority="274">
      <formula>LEN(TRIM(U19))&gt;0</formula>
    </cfRule>
  </conditionalFormatting>
  <conditionalFormatting sqref="N23:P24">
    <cfRule type="notContainsBlanks" dxfId="258" priority="265">
      <formula>LEN(TRIM(N23))&gt;0</formula>
    </cfRule>
    <cfRule type="notContainsBlanks" dxfId="257" priority="266">
      <formula>LEN(TRIM(N23))&gt;0</formula>
    </cfRule>
  </conditionalFormatting>
  <conditionalFormatting sqref="Q23:Q24">
    <cfRule type="notContainsBlanks" dxfId="256" priority="263">
      <formula>LEN(TRIM(Q23))&gt;0</formula>
    </cfRule>
    <cfRule type="notContainsBlanks" dxfId="255" priority="264">
      <formula>LEN(TRIM(Q23))&gt;0</formula>
    </cfRule>
  </conditionalFormatting>
  <conditionalFormatting sqref="S23:S24">
    <cfRule type="notContainsBlanks" dxfId="254" priority="261">
      <formula>LEN(TRIM(S23))&gt;0</formula>
    </cfRule>
    <cfRule type="notContainsBlanks" dxfId="253" priority="262">
      <formula>LEN(TRIM(S23))&gt;0</formula>
    </cfRule>
  </conditionalFormatting>
  <conditionalFormatting sqref="T23:T24">
    <cfRule type="notContainsBlanks" dxfId="252" priority="259">
      <formula>LEN(TRIM(T23))&gt;0</formula>
    </cfRule>
    <cfRule type="notContainsBlanks" dxfId="251" priority="260">
      <formula>LEN(TRIM(T23))&gt;0</formula>
    </cfRule>
  </conditionalFormatting>
  <conditionalFormatting sqref="U23:U24">
    <cfRule type="notContainsBlanks" dxfId="250" priority="257">
      <formula>LEN(TRIM(U23))&gt;0</formula>
    </cfRule>
    <cfRule type="notContainsBlanks" dxfId="249" priority="258">
      <formula>LEN(TRIM(U23))&gt;0</formula>
    </cfRule>
  </conditionalFormatting>
  <conditionalFormatting sqref="V23:V24">
    <cfRule type="notContainsBlanks" dxfId="248" priority="255">
      <formula>LEN(TRIM(V23))&gt;0</formula>
    </cfRule>
    <cfRule type="notContainsBlanks" dxfId="247" priority="256">
      <formula>LEN(TRIM(V23))&gt;0</formula>
    </cfRule>
  </conditionalFormatting>
  <conditionalFormatting sqref="W23:W24">
    <cfRule type="notContainsBlanks" dxfId="246" priority="253">
      <formula>LEN(TRIM(W23))&gt;0</formula>
    </cfRule>
    <cfRule type="notContainsBlanks" dxfId="245" priority="254">
      <formula>LEN(TRIM(W23))&gt;0</formula>
    </cfRule>
  </conditionalFormatting>
  <conditionalFormatting sqref="X23:X24">
    <cfRule type="notContainsBlanks" dxfId="244" priority="251">
      <formula>LEN(TRIM(X23))&gt;0</formula>
    </cfRule>
    <cfRule type="notContainsBlanks" dxfId="243" priority="252">
      <formula>LEN(TRIM(X23))&gt;0</formula>
    </cfRule>
  </conditionalFormatting>
  <conditionalFormatting sqref="N27:P28">
    <cfRule type="notContainsBlanks" dxfId="242" priority="249">
      <formula>LEN(TRIM(N27))&gt;0</formula>
    </cfRule>
    <cfRule type="notContainsBlanks" dxfId="241" priority="250">
      <formula>LEN(TRIM(N27))&gt;0</formula>
    </cfRule>
  </conditionalFormatting>
  <conditionalFormatting sqref="Q27:Q28">
    <cfRule type="notContainsBlanks" dxfId="240" priority="247">
      <formula>LEN(TRIM(Q27))&gt;0</formula>
    </cfRule>
    <cfRule type="notContainsBlanks" dxfId="239" priority="248">
      <formula>LEN(TRIM(Q27))&gt;0</formula>
    </cfRule>
  </conditionalFormatting>
  <conditionalFormatting sqref="S27:S28">
    <cfRule type="notContainsBlanks" dxfId="238" priority="245">
      <formula>LEN(TRIM(S27))&gt;0</formula>
    </cfRule>
    <cfRule type="notContainsBlanks" dxfId="237" priority="246">
      <formula>LEN(TRIM(S27))&gt;0</formula>
    </cfRule>
  </conditionalFormatting>
  <conditionalFormatting sqref="T27:T28">
    <cfRule type="notContainsBlanks" dxfId="236" priority="243">
      <formula>LEN(TRIM(T27))&gt;0</formula>
    </cfRule>
    <cfRule type="notContainsBlanks" dxfId="235" priority="244">
      <formula>LEN(TRIM(T27))&gt;0</formula>
    </cfRule>
  </conditionalFormatting>
  <conditionalFormatting sqref="U27:U28">
    <cfRule type="notContainsBlanks" dxfId="234" priority="241">
      <formula>LEN(TRIM(U27))&gt;0</formula>
    </cfRule>
    <cfRule type="notContainsBlanks" dxfId="233" priority="242">
      <formula>LEN(TRIM(U27))&gt;0</formula>
    </cfRule>
  </conditionalFormatting>
  <conditionalFormatting sqref="V27:V28">
    <cfRule type="notContainsBlanks" dxfId="232" priority="239">
      <formula>LEN(TRIM(V27))&gt;0</formula>
    </cfRule>
    <cfRule type="notContainsBlanks" dxfId="231" priority="240">
      <formula>LEN(TRIM(V27))&gt;0</formula>
    </cfRule>
  </conditionalFormatting>
  <conditionalFormatting sqref="W27:W28">
    <cfRule type="notContainsBlanks" dxfId="230" priority="237">
      <formula>LEN(TRIM(W27))&gt;0</formula>
    </cfRule>
    <cfRule type="notContainsBlanks" dxfId="229" priority="238">
      <formula>LEN(TRIM(W27))&gt;0</formula>
    </cfRule>
  </conditionalFormatting>
  <conditionalFormatting sqref="X27:X28">
    <cfRule type="notContainsBlanks" dxfId="228" priority="235">
      <formula>LEN(TRIM(X27))&gt;0</formula>
    </cfRule>
    <cfRule type="notContainsBlanks" dxfId="227" priority="236">
      <formula>LEN(TRIM(X27))&gt;0</formula>
    </cfRule>
  </conditionalFormatting>
  <conditionalFormatting sqref="D52">
    <cfRule type="containsBlanks" dxfId="226" priority="303">
      <formula>LEN(TRIM(D52))=0</formula>
    </cfRule>
  </conditionalFormatting>
  <conditionalFormatting sqref="D86">
    <cfRule type="containsBlanks" dxfId="225" priority="301">
      <formula>LEN(TRIM(D86))=0</formula>
    </cfRule>
  </conditionalFormatting>
  <conditionalFormatting sqref="D90">
    <cfRule type="containsBlanks" dxfId="224" priority="300">
      <formula>LEN(TRIM(D90))=0</formula>
    </cfRule>
  </conditionalFormatting>
  <conditionalFormatting sqref="D95">
    <cfRule type="containsBlanks" dxfId="223" priority="299">
      <formula>LEN(TRIM(D95))=0</formula>
    </cfRule>
  </conditionalFormatting>
  <conditionalFormatting sqref="N31:P32">
    <cfRule type="notContainsBlanks" dxfId="222" priority="233">
      <formula>LEN(TRIM(N31))&gt;0</formula>
    </cfRule>
    <cfRule type="notContainsBlanks" dxfId="221" priority="234">
      <formula>LEN(TRIM(N31))&gt;0</formula>
    </cfRule>
  </conditionalFormatting>
  <conditionalFormatting sqref="Q31:Q32">
    <cfRule type="notContainsBlanks" dxfId="220" priority="231">
      <formula>LEN(TRIM(Q31))&gt;0</formula>
    </cfRule>
    <cfRule type="notContainsBlanks" dxfId="219" priority="232">
      <formula>LEN(TRIM(Q31))&gt;0</formula>
    </cfRule>
  </conditionalFormatting>
  <conditionalFormatting sqref="S31:S32">
    <cfRule type="notContainsBlanks" dxfId="218" priority="229">
      <formula>LEN(TRIM(S31))&gt;0</formula>
    </cfRule>
    <cfRule type="notContainsBlanks" dxfId="217" priority="230">
      <formula>LEN(TRIM(S31))&gt;0</formula>
    </cfRule>
  </conditionalFormatting>
  <conditionalFormatting sqref="T31:T32">
    <cfRule type="notContainsBlanks" dxfId="216" priority="227">
      <formula>LEN(TRIM(T31))&gt;0</formula>
    </cfRule>
    <cfRule type="notContainsBlanks" dxfId="215" priority="228">
      <formula>LEN(TRIM(T31))&gt;0</formula>
    </cfRule>
  </conditionalFormatting>
  <conditionalFormatting sqref="U31:U32">
    <cfRule type="notContainsBlanks" dxfId="214" priority="225">
      <formula>LEN(TRIM(U31))&gt;0</formula>
    </cfRule>
    <cfRule type="notContainsBlanks" dxfId="213" priority="226">
      <formula>LEN(TRIM(U31))&gt;0</formula>
    </cfRule>
  </conditionalFormatting>
  <conditionalFormatting sqref="V31:V32">
    <cfRule type="notContainsBlanks" dxfId="212" priority="223">
      <formula>LEN(TRIM(V31))&gt;0</formula>
    </cfRule>
    <cfRule type="notContainsBlanks" dxfId="211" priority="224">
      <formula>LEN(TRIM(V31))&gt;0</formula>
    </cfRule>
  </conditionalFormatting>
  <conditionalFormatting sqref="W31:W32">
    <cfRule type="notContainsBlanks" dxfId="210" priority="221">
      <formula>LEN(TRIM(W31))&gt;0</formula>
    </cfRule>
    <cfRule type="notContainsBlanks" dxfId="209" priority="222">
      <formula>LEN(TRIM(W31))&gt;0</formula>
    </cfRule>
  </conditionalFormatting>
  <conditionalFormatting sqref="X31:X32">
    <cfRule type="notContainsBlanks" dxfId="208" priority="219">
      <formula>LEN(TRIM(X31))&gt;0</formula>
    </cfRule>
    <cfRule type="notContainsBlanks" dxfId="207" priority="220">
      <formula>LEN(TRIM(X31))&gt;0</formula>
    </cfRule>
  </conditionalFormatting>
  <conditionalFormatting sqref="N35:P36">
    <cfRule type="notContainsBlanks" dxfId="206" priority="217">
      <formula>LEN(TRIM(N35))&gt;0</formula>
    </cfRule>
    <cfRule type="notContainsBlanks" dxfId="205" priority="218">
      <formula>LEN(TRIM(N35))&gt;0</formula>
    </cfRule>
  </conditionalFormatting>
  <conditionalFormatting sqref="Q35:Q36">
    <cfRule type="notContainsBlanks" dxfId="204" priority="215">
      <formula>LEN(TRIM(Q35))&gt;0</formula>
    </cfRule>
    <cfRule type="notContainsBlanks" dxfId="203" priority="216">
      <formula>LEN(TRIM(Q35))&gt;0</formula>
    </cfRule>
  </conditionalFormatting>
  <conditionalFormatting sqref="S35:S36">
    <cfRule type="notContainsBlanks" dxfId="202" priority="213">
      <formula>LEN(TRIM(S35))&gt;0</formula>
    </cfRule>
    <cfRule type="notContainsBlanks" dxfId="201" priority="214">
      <formula>LEN(TRIM(S35))&gt;0</formula>
    </cfRule>
  </conditionalFormatting>
  <conditionalFormatting sqref="T35:T36">
    <cfRule type="notContainsBlanks" dxfId="200" priority="211">
      <formula>LEN(TRIM(T35))&gt;0</formula>
    </cfRule>
    <cfRule type="notContainsBlanks" dxfId="199" priority="212">
      <formula>LEN(TRIM(T35))&gt;0</formula>
    </cfRule>
  </conditionalFormatting>
  <conditionalFormatting sqref="U35:U36">
    <cfRule type="notContainsBlanks" dxfId="198" priority="209">
      <formula>LEN(TRIM(U35))&gt;0</formula>
    </cfRule>
    <cfRule type="notContainsBlanks" dxfId="197" priority="210">
      <formula>LEN(TRIM(U35))&gt;0</formula>
    </cfRule>
  </conditionalFormatting>
  <conditionalFormatting sqref="V35:V36">
    <cfRule type="notContainsBlanks" dxfId="196" priority="207">
      <formula>LEN(TRIM(V35))&gt;0</formula>
    </cfRule>
    <cfRule type="notContainsBlanks" dxfId="195" priority="208">
      <formula>LEN(TRIM(V35))&gt;0</formula>
    </cfRule>
  </conditionalFormatting>
  <conditionalFormatting sqref="W35:W36">
    <cfRule type="notContainsBlanks" dxfId="194" priority="205">
      <formula>LEN(TRIM(W35))&gt;0</formula>
    </cfRule>
    <cfRule type="notContainsBlanks" dxfId="193" priority="206">
      <formula>LEN(TRIM(W35))&gt;0</formula>
    </cfRule>
  </conditionalFormatting>
  <conditionalFormatting sqref="X35:X36">
    <cfRule type="notContainsBlanks" dxfId="192" priority="203">
      <formula>LEN(TRIM(X35))&gt;0</formula>
    </cfRule>
    <cfRule type="notContainsBlanks" dxfId="191" priority="204">
      <formula>LEN(TRIM(X35))&gt;0</formula>
    </cfRule>
  </conditionalFormatting>
  <conditionalFormatting sqref="N39:P40">
    <cfRule type="notContainsBlanks" dxfId="190" priority="201">
      <formula>LEN(TRIM(N39))&gt;0</formula>
    </cfRule>
    <cfRule type="notContainsBlanks" dxfId="189" priority="202">
      <formula>LEN(TRIM(N39))&gt;0</formula>
    </cfRule>
  </conditionalFormatting>
  <conditionalFormatting sqref="Q39:Q40">
    <cfRule type="notContainsBlanks" dxfId="188" priority="199">
      <formula>LEN(TRIM(Q39))&gt;0</formula>
    </cfRule>
    <cfRule type="notContainsBlanks" dxfId="187" priority="200">
      <formula>LEN(TRIM(Q39))&gt;0</formula>
    </cfRule>
  </conditionalFormatting>
  <conditionalFormatting sqref="S39:S40">
    <cfRule type="notContainsBlanks" dxfId="186" priority="197">
      <formula>LEN(TRIM(S39))&gt;0</formula>
    </cfRule>
    <cfRule type="notContainsBlanks" dxfId="185" priority="198">
      <formula>LEN(TRIM(S39))&gt;0</formula>
    </cfRule>
  </conditionalFormatting>
  <conditionalFormatting sqref="T39:T40">
    <cfRule type="notContainsBlanks" dxfId="184" priority="195">
      <formula>LEN(TRIM(T39))&gt;0</formula>
    </cfRule>
    <cfRule type="notContainsBlanks" dxfId="183" priority="196">
      <formula>LEN(TRIM(T39))&gt;0</formula>
    </cfRule>
  </conditionalFormatting>
  <conditionalFormatting sqref="U39:U40">
    <cfRule type="notContainsBlanks" dxfId="182" priority="193">
      <formula>LEN(TRIM(U39))&gt;0</formula>
    </cfRule>
    <cfRule type="notContainsBlanks" dxfId="181" priority="194">
      <formula>LEN(TRIM(U39))&gt;0</formula>
    </cfRule>
  </conditionalFormatting>
  <conditionalFormatting sqref="V39:V40">
    <cfRule type="notContainsBlanks" dxfId="180" priority="191">
      <formula>LEN(TRIM(V39))&gt;0</formula>
    </cfRule>
    <cfRule type="notContainsBlanks" dxfId="179" priority="192">
      <formula>LEN(TRIM(V39))&gt;0</formula>
    </cfRule>
  </conditionalFormatting>
  <conditionalFormatting sqref="W39:W40">
    <cfRule type="notContainsBlanks" dxfId="178" priority="189">
      <formula>LEN(TRIM(W39))&gt;0</formula>
    </cfRule>
    <cfRule type="notContainsBlanks" dxfId="177" priority="190">
      <formula>LEN(TRIM(W39))&gt;0</formula>
    </cfRule>
  </conditionalFormatting>
  <conditionalFormatting sqref="X39:X40">
    <cfRule type="notContainsBlanks" dxfId="176" priority="187">
      <formula>LEN(TRIM(X39))&gt;0</formula>
    </cfRule>
    <cfRule type="notContainsBlanks" dxfId="175" priority="188">
      <formula>LEN(TRIM(X39))&gt;0</formula>
    </cfRule>
  </conditionalFormatting>
  <conditionalFormatting sqref="N43:P44">
    <cfRule type="notContainsBlanks" dxfId="174" priority="185">
      <formula>LEN(TRIM(N43))&gt;0</formula>
    </cfRule>
    <cfRule type="notContainsBlanks" dxfId="173" priority="186">
      <formula>LEN(TRIM(N43))&gt;0</formula>
    </cfRule>
  </conditionalFormatting>
  <conditionalFormatting sqref="Q43:Q44">
    <cfRule type="notContainsBlanks" dxfId="172" priority="183">
      <formula>LEN(TRIM(Q43))&gt;0</formula>
    </cfRule>
    <cfRule type="notContainsBlanks" dxfId="171" priority="184">
      <formula>LEN(TRIM(Q43))&gt;0</formula>
    </cfRule>
  </conditionalFormatting>
  <conditionalFormatting sqref="S43:S44">
    <cfRule type="notContainsBlanks" dxfId="170" priority="181">
      <formula>LEN(TRIM(S43))&gt;0</formula>
    </cfRule>
    <cfRule type="notContainsBlanks" dxfId="169" priority="182">
      <formula>LEN(TRIM(S43))&gt;0</formula>
    </cfRule>
  </conditionalFormatting>
  <conditionalFormatting sqref="T43:T44">
    <cfRule type="notContainsBlanks" dxfId="168" priority="179">
      <formula>LEN(TRIM(T43))&gt;0</formula>
    </cfRule>
    <cfRule type="notContainsBlanks" dxfId="167" priority="180">
      <formula>LEN(TRIM(T43))&gt;0</formula>
    </cfRule>
  </conditionalFormatting>
  <conditionalFormatting sqref="U43:U44">
    <cfRule type="notContainsBlanks" dxfId="166" priority="177">
      <formula>LEN(TRIM(U43))&gt;0</formula>
    </cfRule>
    <cfRule type="notContainsBlanks" dxfId="165" priority="178">
      <formula>LEN(TRIM(U43))&gt;0</formula>
    </cfRule>
  </conditionalFormatting>
  <conditionalFormatting sqref="V43:V44">
    <cfRule type="notContainsBlanks" dxfId="164" priority="175">
      <formula>LEN(TRIM(V43))&gt;0</formula>
    </cfRule>
    <cfRule type="notContainsBlanks" dxfId="163" priority="176">
      <formula>LEN(TRIM(V43))&gt;0</formula>
    </cfRule>
  </conditionalFormatting>
  <conditionalFormatting sqref="W43:W44">
    <cfRule type="notContainsBlanks" dxfId="162" priority="173">
      <formula>LEN(TRIM(W43))&gt;0</formula>
    </cfRule>
    <cfRule type="notContainsBlanks" dxfId="161" priority="174">
      <formula>LEN(TRIM(W43))&gt;0</formula>
    </cfRule>
  </conditionalFormatting>
  <conditionalFormatting sqref="X43:X44">
    <cfRule type="notContainsBlanks" dxfId="160" priority="171">
      <formula>LEN(TRIM(X43))&gt;0</formula>
    </cfRule>
    <cfRule type="notContainsBlanks" dxfId="159" priority="172">
      <formula>LEN(TRIM(X43))&gt;0</formula>
    </cfRule>
  </conditionalFormatting>
  <conditionalFormatting sqref="N47:P48">
    <cfRule type="notContainsBlanks" dxfId="158" priority="169">
      <formula>LEN(TRIM(N47))&gt;0</formula>
    </cfRule>
    <cfRule type="notContainsBlanks" dxfId="157" priority="170">
      <formula>LEN(TRIM(N47))&gt;0</formula>
    </cfRule>
  </conditionalFormatting>
  <conditionalFormatting sqref="Q47:Q48">
    <cfRule type="notContainsBlanks" dxfId="156" priority="167">
      <formula>LEN(TRIM(Q47))&gt;0</formula>
    </cfRule>
    <cfRule type="notContainsBlanks" dxfId="155" priority="168">
      <formula>LEN(TRIM(Q47))&gt;0</formula>
    </cfRule>
  </conditionalFormatting>
  <conditionalFormatting sqref="S47:S48">
    <cfRule type="notContainsBlanks" dxfId="154" priority="165">
      <formula>LEN(TRIM(S47))&gt;0</formula>
    </cfRule>
    <cfRule type="notContainsBlanks" dxfId="153" priority="166">
      <formula>LEN(TRIM(S47))&gt;0</formula>
    </cfRule>
  </conditionalFormatting>
  <conditionalFormatting sqref="T47:T48">
    <cfRule type="notContainsBlanks" dxfId="152" priority="163">
      <formula>LEN(TRIM(T47))&gt;0</formula>
    </cfRule>
    <cfRule type="notContainsBlanks" dxfId="151" priority="164">
      <formula>LEN(TRIM(T47))&gt;0</formula>
    </cfRule>
  </conditionalFormatting>
  <conditionalFormatting sqref="U47:U48">
    <cfRule type="notContainsBlanks" dxfId="150" priority="161">
      <formula>LEN(TRIM(U47))&gt;0</formula>
    </cfRule>
    <cfRule type="notContainsBlanks" dxfId="149" priority="162">
      <formula>LEN(TRIM(U47))&gt;0</formula>
    </cfRule>
  </conditionalFormatting>
  <conditionalFormatting sqref="V47:V48">
    <cfRule type="notContainsBlanks" dxfId="148" priority="159">
      <formula>LEN(TRIM(V47))&gt;0</formula>
    </cfRule>
    <cfRule type="notContainsBlanks" dxfId="147" priority="160">
      <formula>LEN(TRIM(V47))&gt;0</formula>
    </cfRule>
  </conditionalFormatting>
  <conditionalFormatting sqref="W47:W48">
    <cfRule type="notContainsBlanks" dxfId="146" priority="157">
      <formula>LEN(TRIM(W47))&gt;0</formula>
    </cfRule>
    <cfRule type="notContainsBlanks" dxfId="145" priority="158">
      <formula>LEN(TRIM(W47))&gt;0</formula>
    </cfRule>
  </conditionalFormatting>
  <conditionalFormatting sqref="X47:X48">
    <cfRule type="notContainsBlanks" dxfId="144" priority="155">
      <formula>LEN(TRIM(X47))&gt;0</formula>
    </cfRule>
    <cfRule type="notContainsBlanks" dxfId="143" priority="156">
      <formula>LEN(TRIM(X47))&gt;0</formula>
    </cfRule>
  </conditionalFormatting>
  <conditionalFormatting sqref="D11:D13">
    <cfRule type="containsBlanks" dxfId="142" priority="154">
      <formula>LEN(TRIM(D11))=0</formula>
    </cfRule>
  </conditionalFormatting>
  <conditionalFormatting sqref="G10:K49">
    <cfRule type="containsBlanks" dxfId="140" priority="152">
      <formula>LEN(TRIM(G10))=0</formula>
    </cfRule>
  </conditionalFormatting>
  <conditionalFormatting sqref="N58:P59">
    <cfRule type="notContainsBlanks" dxfId="139" priority="149">
      <formula>LEN(TRIM(N58))&gt;0</formula>
    </cfRule>
    <cfRule type="notContainsBlanks" dxfId="138" priority="150">
      <formula>LEN(TRIM(N58))&gt;0</formula>
    </cfRule>
  </conditionalFormatting>
  <conditionalFormatting sqref="Q58:Q59">
    <cfRule type="notContainsBlanks" dxfId="137" priority="147">
      <formula>LEN(TRIM(Q58))&gt;0</formula>
    </cfRule>
    <cfRule type="notContainsBlanks" dxfId="136" priority="148">
      <formula>LEN(TRIM(Q58))&gt;0</formula>
    </cfRule>
  </conditionalFormatting>
  <conditionalFormatting sqref="S58:S59">
    <cfRule type="notContainsBlanks" dxfId="135" priority="145">
      <formula>LEN(TRIM(S58))&gt;0</formula>
    </cfRule>
    <cfRule type="notContainsBlanks" dxfId="134" priority="146">
      <formula>LEN(TRIM(S58))&gt;0</formula>
    </cfRule>
  </conditionalFormatting>
  <conditionalFormatting sqref="T58:T59">
    <cfRule type="notContainsBlanks" dxfId="133" priority="143">
      <formula>LEN(TRIM(T58))&gt;0</formula>
    </cfRule>
    <cfRule type="notContainsBlanks" dxfId="132" priority="144">
      <formula>LEN(TRIM(T58))&gt;0</formula>
    </cfRule>
  </conditionalFormatting>
  <conditionalFormatting sqref="U58:U59">
    <cfRule type="notContainsBlanks" dxfId="131" priority="141">
      <formula>LEN(TRIM(U58))&gt;0</formula>
    </cfRule>
    <cfRule type="notContainsBlanks" dxfId="130" priority="142">
      <formula>LEN(TRIM(U58))&gt;0</formula>
    </cfRule>
  </conditionalFormatting>
  <conditionalFormatting sqref="V58:V59">
    <cfRule type="notContainsBlanks" dxfId="129" priority="139">
      <formula>LEN(TRIM(V58))&gt;0</formula>
    </cfRule>
    <cfRule type="notContainsBlanks" dxfId="128" priority="140">
      <formula>LEN(TRIM(V58))&gt;0</formula>
    </cfRule>
  </conditionalFormatting>
  <conditionalFormatting sqref="W58:W59">
    <cfRule type="notContainsBlanks" dxfId="127" priority="137">
      <formula>LEN(TRIM(W58))&gt;0</formula>
    </cfRule>
    <cfRule type="notContainsBlanks" dxfId="126" priority="138">
      <formula>LEN(TRIM(W58))&gt;0</formula>
    </cfRule>
  </conditionalFormatting>
  <conditionalFormatting sqref="X58:X59">
    <cfRule type="notContainsBlanks" dxfId="125" priority="135">
      <formula>LEN(TRIM(X58))&gt;0</formula>
    </cfRule>
    <cfRule type="notContainsBlanks" dxfId="124" priority="136">
      <formula>LEN(TRIM(X58))&gt;0</formula>
    </cfRule>
  </conditionalFormatting>
  <conditionalFormatting sqref="D58:D59">
    <cfRule type="containsBlanks" dxfId="123" priority="134">
      <formula>LEN(TRIM(D58))=0</formula>
    </cfRule>
  </conditionalFormatting>
  <conditionalFormatting sqref="J58:J60">
    <cfRule type="containsBlanks" dxfId="122" priority="133">
      <formula>LEN(TRIM(J58))=0</formula>
    </cfRule>
  </conditionalFormatting>
  <conditionalFormatting sqref="N62:P63">
    <cfRule type="notContainsBlanks" dxfId="121" priority="131">
      <formula>LEN(TRIM(N62))&gt;0</formula>
    </cfRule>
    <cfRule type="notContainsBlanks" dxfId="120" priority="132">
      <formula>LEN(TRIM(N62))&gt;0</formula>
    </cfRule>
  </conditionalFormatting>
  <conditionalFormatting sqref="Q62:Q63">
    <cfRule type="notContainsBlanks" dxfId="119" priority="129">
      <formula>LEN(TRIM(Q62))&gt;0</formula>
    </cfRule>
    <cfRule type="notContainsBlanks" dxfId="118" priority="130">
      <formula>LEN(TRIM(Q62))&gt;0</formula>
    </cfRule>
  </conditionalFormatting>
  <conditionalFormatting sqref="S62:S63">
    <cfRule type="notContainsBlanks" dxfId="117" priority="127">
      <formula>LEN(TRIM(S62))&gt;0</formula>
    </cfRule>
    <cfRule type="notContainsBlanks" dxfId="116" priority="128">
      <formula>LEN(TRIM(S62))&gt;0</formula>
    </cfRule>
  </conditionalFormatting>
  <conditionalFormatting sqref="T62:T63">
    <cfRule type="notContainsBlanks" dxfId="115" priority="125">
      <formula>LEN(TRIM(T62))&gt;0</formula>
    </cfRule>
    <cfRule type="notContainsBlanks" dxfId="114" priority="126">
      <formula>LEN(TRIM(T62))&gt;0</formula>
    </cfRule>
  </conditionalFormatting>
  <conditionalFormatting sqref="U62:U63">
    <cfRule type="notContainsBlanks" dxfId="113" priority="123">
      <formula>LEN(TRIM(U62))&gt;0</formula>
    </cfRule>
    <cfRule type="notContainsBlanks" dxfId="112" priority="124">
      <formula>LEN(TRIM(U62))&gt;0</formula>
    </cfRule>
  </conditionalFormatting>
  <conditionalFormatting sqref="V62:V63">
    <cfRule type="notContainsBlanks" dxfId="111" priority="121">
      <formula>LEN(TRIM(V62))&gt;0</formula>
    </cfRule>
    <cfRule type="notContainsBlanks" dxfId="110" priority="122">
      <formula>LEN(TRIM(V62))&gt;0</formula>
    </cfRule>
  </conditionalFormatting>
  <conditionalFormatting sqref="W62:W63">
    <cfRule type="notContainsBlanks" dxfId="109" priority="119">
      <formula>LEN(TRIM(W62))&gt;0</formula>
    </cfRule>
    <cfRule type="notContainsBlanks" dxfId="108" priority="120">
      <formula>LEN(TRIM(W62))&gt;0</formula>
    </cfRule>
  </conditionalFormatting>
  <conditionalFormatting sqref="X62:X63">
    <cfRule type="notContainsBlanks" dxfId="107" priority="117">
      <formula>LEN(TRIM(X62))&gt;0</formula>
    </cfRule>
    <cfRule type="notContainsBlanks" dxfId="106" priority="118">
      <formula>LEN(TRIM(X62))&gt;0</formula>
    </cfRule>
  </conditionalFormatting>
  <conditionalFormatting sqref="N66:P67">
    <cfRule type="notContainsBlanks" dxfId="105" priority="113">
      <formula>LEN(TRIM(N66))&gt;0</formula>
    </cfRule>
    <cfRule type="notContainsBlanks" dxfId="104" priority="114">
      <formula>LEN(TRIM(N66))&gt;0</formula>
    </cfRule>
  </conditionalFormatting>
  <conditionalFormatting sqref="Q66:Q67">
    <cfRule type="notContainsBlanks" dxfId="103" priority="111">
      <formula>LEN(TRIM(Q66))&gt;0</formula>
    </cfRule>
    <cfRule type="notContainsBlanks" dxfId="102" priority="112">
      <formula>LEN(TRIM(Q66))&gt;0</formula>
    </cfRule>
  </conditionalFormatting>
  <conditionalFormatting sqref="S66:S67">
    <cfRule type="notContainsBlanks" dxfId="101" priority="109">
      <formula>LEN(TRIM(S66))&gt;0</formula>
    </cfRule>
    <cfRule type="notContainsBlanks" dxfId="100" priority="110">
      <formula>LEN(TRIM(S66))&gt;0</formula>
    </cfRule>
  </conditionalFormatting>
  <conditionalFormatting sqref="T66:T67">
    <cfRule type="notContainsBlanks" dxfId="99" priority="107">
      <formula>LEN(TRIM(T66))&gt;0</formula>
    </cfRule>
    <cfRule type="notContainsBlanks" dxfId="98" priority="108">
      <formula>LEN(TRIM(T66))&gt;0</formula>
    </cfRule>
  </conditionalFormatting>
  <conditionalFormatting sqref="U66:U67">
    <cfRule type="notContainsBlanks" dxfId="97" priority="105">
      <formula>LEN(TRIM(U66))&gt;0</formula>
    </cfRule>
    <cfRule type="notContainsBlanks" dxfId="96" priority="106">
      <formula>LEN(TRIM(U66))&gt;0</formula>
    </cfRule>
  </conditionalFormatting>
  <conditionalFormatting sqref="V66:V67">
    <cfRule type="notContainsBlanks" dxfId="95" priority="103">
      <formula>LEN(TRIM(V66))&gt;0</formula>
    </cfRule>
    <cfRule type="notContainsBlanks" dxfId="94" priority="104">
      <formula>LEN(TRIM(V66))&gt;0</formula>
    </cfRule>
  </conditionalFormatting>
  <conditionalFormatting sqref="W66:W67">
    <cfRule type="notContainsBlanks" dxfId="93" priority="101">
      <formula>LEN(TRIM(W66))&gt;0</formula>
    </cfRule>
    <cfRule type="notContainsBlanks" dxfId="92" priority="102">
      <formula>LEN(TRIM(W66))&gt;0</formula>
    </cfRule>
  </conditionalFormatting>
  <conditionalFormatting sqref="X66:X67">
    <cfRule type="notContainsBlanks" dxfId="91" priority="99">
      <formula>LEN(TRIM(X66))&gt;0</formula>
    </cfRule>
    <cfRule type="notContainsBlanks" dxfId="90" priority="100">
      <formula>LEN(TRIM(X66))&gt;0</formula>
    </cfRule>
  </conditionalFormatting>
  <conditionalFormatting sqref="N71:P72">
    <cfRule type="notContainsBlanks" dxfId="89" priority="95">
      <formula>LEN(TRIM(N71))&gt;0</formula>
    </cfRule>
    <cfRule type="notContainsBlanks" dxfId="88" priority="96">
      <formula>LEN(TRIM(N71))&gt;0</formula>
    </cfRule>
  </conditionalFormatting>
  <conditionalFormatting sqref="Q71:Q72">
    <cfRule type="notContainsBlanks" dxfId="87" priority="93">
      <formula>LEN(TRIM(Q71))&gt;0</formula>
    </cfRule>
    <cfRule type="notContainsBlanks" dxfId="86" priority="94">
      <formula>LEN(TRIM(Q71))&gt;0</formula>
    </cfRule>
  </conditionalFormatting>
  <conditionalFormatting sqref="S71:S72">
    <cfRule type="notContainsBlanks" dxfId="85" priority="91">
      <formula>LEN(TRIM(S71))&gt;0</formula>
    </cfRule>
    <cfRule type="notContainsBlanks" dxfId="84" priority="92">
      <formula>LEN(TRIM(S71))&gt;0</formula>
    </cfRule>
  </conditionalFormatting>
  <conditionalFormatting sqref="T71:T72">
    <cfRule type="notContainsBlanks" dxfId="83" priority="89">
      <formula>LEN(TRIM(T71))&gt;0</formula>
    </cfRule>
    <cfRule type="notContainsBlanks" dxfId="82" priority="90">
      <formula>LEN(TRIM(T71))&gt;0</formula>
    </cfRule>
  </conditionalFormatting>
  <conditionalFormatting sqref="U71:U72">
    <cfRule type="notContainsBlanks" dxfId="81" priority="87">
      <formula>LEN(TRIM(U71))&gt;0</formula>
    </cfRule>
    <cfRule type="notContainsBlanks" dxfId="80" priority="88">
      <formula>LEN(TRIM(U71))&gt;0</formula>
    </cfRule>
  </conditionalFormatting>
  <conditionalFormatting sqref="V71:V72">
    <cfRule type="notContainsBlanks" dxfId="79" priority="85">
      <formula>LEN(TRIM(V71))&gt;0</formula>
    </cfRule>
    <cfRule type="notContainsBlanks" dxfId="78" priority="86">
      <formula>LEN(TRIM(V71))&gt;0</formula>
    </cfRule>
  </conditionalFormatting>
  <conditionalFormatting sqref="W71:W72">
    <cfRule type="notContainsBlanks" dxfId="77" priority="83">
      <formula>LEN(TRIM(W71))&gt;0</formula>
    </cfRule>
    <cfRule type="notContainsBlanks" dxfId="76" priority="84">
      <formula>LEN(TRIM(W71))&gt;0</formula>
    </cfRule>
  </conditionalFormatting>
  <conditionalFormatting sqref="X71:X72">
    <cfRule type="notContainsBlanks" dxfId="75" priority="81">
      <formula>LEN(TRIM(X71))&gt;0</formula>
    </cfRule>
    <cfRule type="notContainsBlanks" dxfId="74" priority="82">
      <formula>LEN(TRIM(X71))&gt;0</formula>
    </cfRule>
  </conditionalFormatting>
  <conditionalFormatting sqref="D71:D72">
    <cfRule type="containsBlanks" dxfId="73" priority="80">
      <formula>LEN(TRIM(D71))=0</formula>
    </cfRule>
  </conditionalFormatting>
  <conditionalFormatting sqref="J71:J73">
    <cfRule type="containsBlanks" dxfId="72" priority="79">
      <formula>LEN(TRIM(J71))=0</formula>
    </cfRule>
  </conditionalFormatting>
  <conditionalFormatting sqref="N75:P76">
    <cfRule type="notContainsBlanks" dxfId="71" priority="77">
      <formula>LEN(TRIM(N75))&gt;0</formula>
    </cfRule>
    <cfRule type="notContainsBlanks" dxfId="70" priority="78">
      <formula>LEN(TRIM(N75))&gt;0</formula>
    </cfRule>
  </conditionalFormatting>
  <conditionalFormatting sqref="Q75:Q76">
    <cfRule type="notContainsBlanks" dxfId="69" priority="75">
      <formula>LEN(TRIM(Q75))&gt;0</formula>
    </cfRule>
    <cfRule type="notContainsBlanks" dxfId="68" priority="76">
      <formula>LEN(TRIM(Q75))&gt;0</formula>
    </cfRule>
  </conditionalFormatting>
  <conditionalFormatting sqref="S75:S76">
    <cfRule type="notContainsBlanks" dxfId="67" priority="73">
      <formula>LEN(TRIM(S75))&gt;0</formula>
    </cfRule>
    <cfRule type="notContainsBlanks" dxfId="66" priority="74">
      <formula>LEN(TRIM(S75))&gt;0</formula>
    </cfRule>
  </conditionalFormatting>
  <conditionalFormatting sqref="T75:T76">
    <cfRule type="notContainsBlanks" dxfId="65" priority="71">
      <formula>LEN(TRIM(T75))&gt;0</formula>
    </cfRule>
    <cfRule type="notContainsBlanks" dxfId="64" priority="72">
      <formula>LEN(TRIM(T75))&gt;0</formula>
    </cfRule>
  </conditionalFormatting>
  <conditionalFormatting sqref="U75:U76">
    <cfRule type="notContainsBlanks" dxfId="63" priority="69">
      <formula>LEN(TRIM(U75))&gt;0</formula>
    </cfRule>
    <cfRule type="notContainsBlanks" dxfId="62" priority="70">
      <formula>LEN(TRIM(U75))&gt;0</formula>
    </cfRule>
  </conditionalFormatting>
  <conditionalFormatting sqref="V75:V76">
    <cfRule type="notContainsBlanks" dxfId="61" priority="67">
      <formula>LEN(TRIM(V75))&gt;0</formula>
    </cfRule>
    <cfRule type="notContainsBlanks" dxfId="60" priority="68">
      <formula>LEN(TRIM(V75))&gt;0</formula>
    </cfRule>
  </conditionalFormatting>
  <conditionalFormatting sqref="W75:W76">
    <cfRule type="notContainsBlanks" dxfId="59" priority="65">
      <formula>LEN(TRIM(W75))&gt;0</formula>
    </cfRule>
    <cfRule type="notContainsBlanks" dxfId="58" priority="66">
      <formula>LEN(TRIM(W75))&gt;0</formula>
    </cfRule>
  </conditionalFormatting>
  <conditionalFormatting sqref="X75:X76">
    <cfRule type="notContainsBlanks" dxfId="57" priority="63">
      <formula>LEN(TRIM(X75))&gt;0</formula>
    </cfRule>
    <cfRule type="notContainsBlanks" dxfId="56" priority="64">
      <formula>LEN(TRIM(X75))&gt;0</formula>
    </cfRule>
  </conditionalFormatting>
  <conditionalFormatting sqref="D75:D76">
    <cfRule type="containsBlanks" dxfId="55" priority="62">
      <formula>LEN(TRIM(D75))=0</formula>
    </cfRule>
  </conditionalFormatting>
  <conditionalFormatting sqref="J75:J77">
    <cfRule type="containsBlanks" dxfId="54" priority="61">
      <formula>LEN(TRIM(J75))=0</formula>
    </cfRule>
  </conditionalFormatting>
  <conditionalFormatting sqref="N79:P80">
    <cfRule type="notContainsBlanks" dxfId="53" priority="59">
      <formula>LEN(TRIM(N79))&gt;0</formula>
    </cfRule>
    <cfRule type="notContainsBlanks" dxfId="52" priority="60">
      <formula>LEN(TRIM(N79))&gt;0</formula>
    </cfRule>
  </conditionalFormatting>
  <conditionalFormatting sqref="Q79:Q80">
    <cfRule type="notContainsBlanks" dxfId="51" priority="57">
      <formula>LEN(TRIM(Q79))&gt;0</formula>
    </cfRule>
    <cfRule type="notContainsBlanks" dxfId="50" priority="58">
      <formula>LEN(TRIM(Q79))&gt;0</formula>
    </cfRule>
  </conditionalFormatting>
  <conditionalFormatting sqref="S79:S80">
    <cfRule type="notContainsBlanks" dxfId="49" priority="55">
      <formula>LEN(TRIM(S79))&gt;0</formula>
    </cfRule>
    <cfRule type="notContainsBlanks" dxfId="48" priority="56">
      <formula>LEN(TRIM(S79))&gt;0</formula>
    </cfRule>
  </conditionalFormatting>
  <conditionalFormatting sqref="T79:T80">
    <cfRule type="notContainsBlanks" dxfId="47" priority="53">
      <formula>LEN(TRIM(T79))&gt;0</formula>
    </cfRule>
    <cfRule type="notContainsBlanks" dxfId="46" priority="54">
      <formula>LEN(TRIM(T79))&gt;0</formula>
    </cfRule>
  </conditionalFormatting>
  <conditionalFormatting sqref="U79:U80">
    <cfRule type="notContainsBlanks" dxfId="45" priority="51">
      <formula>LEN(TRIM(U79))&gt;0</formula>
    </cfRule>
    <cfRule type="notContainsBlanks" dxfId="44" priority="52">
      <formula>LEN(TRIM(U79))&gt;0</formula>
    </cfRule>
  </conditionalFormatting>
  <conditionalFormatting sqref="V79:V80">
    <cfRule type="notContainsBlanks" dxfId="43" priority="49">
      <formula>LEN(TRIM(V79))&gt;0</formula>
    </cfRule>
    <cfRule type="notContainsBlanks" dxfId="42" priority="50">
      <formula>LEN(TRIM(V79))&gt;0</formula>
    </cfRule>
  </conditionalFormatting>
  <conditionalFormatting sqref="W79:W80">
    <cfRule type="notContainsBlanks" dxfId="41" priority="47">
      <formula>LEN(TRIM(W79))&gt;0</formula>
    </cfRule>
    <cfRule type="notContainsBlanks" dxfId="40" priority="48">
      <formula>LEN(TRIM(W79))&gt;0</formula>
    </cfRule>
  </conditionalFormatting>
  <conditionalFormatting sqref="X79:X80">
    <cfRule type="notContainsBlanks" dxfId="39" priority="45">
      <formula>LEN(TRIM(X79))&gt;0</formula>
    </cfRule>
    <cfRule type="notContainsBlanks" dxfId="38" priority="46">
      <formula>LEN(TRIM(X79))&gt;0</formula>
    </cfRule>
  </conditionalFormatting>
  <conditionalFormatting sqref="D79:D80">
    <cfRule type="containsBlanks" dxfId="37" priority="44">
      <formula>LEN(TRIM(D79))=0</formula>
    </cfRule>
  </conditionalFormatting>
  <conditionalFormatting sqref="J79:J81">
    <cfRule type="containsBlanks" dxfId="36" priority="43">
      <formula>LEN(TRIM(J79))=0</formula>
    </cfRule>
  </conditionalFormatting>
  <conditionalFormatting sqref="D60">
    <cfRule type="containsBlanks" dxfId="35" priority="42">
      <formula>LEN(TRIM(D60))=0</formula>
    </cfRule>
  </conditionalFormatting>
  <conditionalFormatting sqref="D81">
    <cfRule type="containsBlanks" dxfId="34" priority="37">
      <formula>LEN(TRIM(D81))=0</formula>
    </cfRule>
  </conditionalFormatting>
  <conditionalFormatting sqref="D77">
    <cfRule type="containsBlanks" dxfId="33" priority="38">
      <formula>LEN(TRIM(D77))=0</formula>
    </cfRule>
  </conditionalFormatting>
  <conditionalFormatting sqref="D73">
    <cfRule type="containsBlanks" dxfId="32" priority="39">
      <formula>LEN(TRIM(D73))=0</formula>
    </cfRule>
  </conditionalFormatting>
  <conditionalFormatting sqref="J62:J64">
    <cfRule type="containsBlanks" dxfId="31" priority="36">
      <formula>LEN(TRIM(J62))=0</formula>
    </cfRule>
  </conditionalFormatting>
  <conditionalFormatting sqref="J66:J68">
    <cfRule type="containsBlanks" dxfId="30" priority="35">
      <formula>LEN(TRIM(J66))=0</formula>
    </cfRule>
  </conditionalFormatting>
  <conditionalFormatting sqref="G57:K68">
    <cfRule type="containsBlanks" dxfId="29" priority="34">
      <formula>LEN(TRIM(G57))=0</formula>
    </cfRule>
  </conditionalFormatting>
  <conditionalFormatting sqref="D62:D63">
    <cfRule type="containsBlanks" dxfId="28" priority="33">
      <formula>LEN(TRIM(D62))=0</formula>
    </cfRule>
  </conditionalFormatting>
  <conditionalFormatting sqref="D64">
    <cfRule type="containsBlanks" dxfId="27" priority="32">
      <formula>LEN(TRIM(D64))=0</formula>
    </cfRule>
  </conditionalFormatting>
  <conditionalFormatting sqref="G56">
    <cfRule type="cellIs" dxfId="26" priority="29" operator="equal">
      <formula>"โปรดตรวจสอบข้อมูล คะแนนเต็ม 5.00 คะแนน"</formula>
    </cfRule>
  </conditionalFormatting>
  <conditionalFormatting sqref="G9">
    <cfRule type="cellIs" dxfId="25" priority="28" operator="equal">
      <formula>"โปรดตรวจสอบข้อมูล คะแนนเต็ม 5.00 คะแนน"</formula>
    </cfRule>
  </conditionalFormatting>
  <conditionalFormatting sqref="A82">
    <cfRule type="containsBlanks" dxfId="24" priority="27">
      <formula>LEN(TRIM(A82))=0</formula>
    </cfRule>
  </conditionalFormatting>
  <conditionalFormatting sqref="D82">
    <cfRule type="containsBlanks" dxfId="23" priority="26">
      <formula>LEN(TRIM(D82))=0</formula>
    </cfRule>
  </conditionalFormatting>
  <conditionalFormatting sqref="G70:I81">
    <cfRule type="containsBlanks" dxfId="22" priority="24">
      <formula>LEN(TRIM(G70))=0</formula>
    </cfRule>
  </conditionalFormatting>
  <conditionalFormatting sqref="K70:K81">
    <cfRule type="containsBlanks" dxfId="21" priority="22">
      <formula>LEN(TRIM(K70))=0</formula>
    </cfRule>
  </conditionalFormatting>
  <conditionalFormatting sqref="D66:D67">
    <cfRule type="containsBlanks" dxfId="20" priority="21">
      <formula>LEN(TRIM(D66))=0</formula>
    </cfRule>
  </conditionalFormatting>
  <conditionalFormatting sqref="D68">
    <cfRule type="containsBlanks" dxfId="19" priority="20">
      <formula>LEN(TRIM(D68))=0</formula>
    </cfRule>
  </conditionalFormatting>
  <conditionalFormatting sqref="D11:D12">
    <cfRule type="notContainsBlanks" dxfId="18" priority="19">
      <formula>LEN(TRIM(D11))&gt;0</formula>
    </cfRule>
  </conditionalFormatting>
  <conditionalFormatting sqref="D15:D16">
    <cfRule type="containsBlanks" dxfId="17" priority="18">
      <formula>LEN(TRIM(D15))=0</formula>
    </cfRule>
  </conditionalFormatting>
  <conditionalFormatting sqref="D15:D16">
    <cfRule type="notContainsBlanks" dxfId="16" priority="17">
      <formula>LEN(TRIM(D15))&gt;0</formula>
    </cfRule>
  </conditionalFormatting>
  <conditionalFormatting sqref="D19:D20">
    <cfRule type="containsBlanks" dxfId="15" priority="16">
      <formula>LEN(TRIM(D19))=0</formula>
    </cfRule>
  </conditionalFormatting>
  <conditionalFormatting sqref="D19:D20">
    <cfRule type="notContainsBlanks" dxfId="14" priority="15">
      <formula>LEN(TRIM(D19))&gt;0</formula>
    </cfRule>
  </conditionalFormatting>
  <conditionalFormatting sqref="D23:D24">
    <cfRule type="containsBlanks" dxfId="13" priority="14">
      <formula>LEN(TRIM(D23))=0</formula>
    </cfRule>
  </conditionalFormatting>
  <conditionalFormatting sqref="D23:D24">
    <cfRule type="notContainsBlanks" dxfId="12" priority="13">
      <formula>LEN(TRIM(D23))&gt;0</formula>
    </cfRule>
  </conditionalFormatting>
  <conditionalFormatting sqref="D27:D28">
    <cfRule type="containsBlanks" dxfId="11" priority="12">
      <formula>LEN(TRIM(D27))=0</formula>
    </cfRule>
  </conditionalFormatting>
  <conditionalFormatting sqref="D27:D28">
    <cfRule type="notContainsBlanks" dxfId="10" priority="11">
      <formula>LEN(TRIM(D27))&gt;0</formula>
    </cfRule>
  </conditionalFormatting>
  <conditionalFormatting sqref="D31:D32">
    <cfRule type="containsBlanks" dxfId="9" priority="10">
      <formula>LEN(TRIM(D31))=0</formula>
    </cfRule>
  </conditionalFormatting>
  <conditionalFormatting sqref="D31:D32">
    <cfRule type="notContainsBlanks" dxfId="8" priority="9">
      <formula>LEN(TRIM(D31))&gt;0</formula>
    </cfRule>
  </conditionalFormatting>
  <conditionalFormatting sqref="D35:D36">
    <cfRule type="containsBlanks" dxfId="7" priority="8">
      <formula>LEN(TRIM(D35))=0</formula>
    </cfRule>
  </conditionalFormatting>
  <conditionalFormatting sqref="D35:D36">
    <cfRule type="notContainsBlanks" dxfId="6" priority="7">
      <formula>LEN(TRIM(D35))&gt;0</formula>
    </cfRule>
  </conditionalFormatting>
  <conditionalFormatting sqref="D39:D40">
    <cfRule type="containsBlanks" dxfId="5" priority="6">
      <formula>LEN(TRIM(D39))=0</formula>
    </cfRule>
  </conditionalFormatting>
  <conditionalFormatting sqref="D39:D40">
    <cfRule type="notContainsBlanks" dxfId="4" priority="5">
      <formula>LEN(TRIM(D39))&gt;0</formula>
    </cfRule>
  </conditionalFormatting>
  <conditionalFormatting sqref="D43:D44">
    <cfRule type="containsBlanks" dxfId="3" priority="4">
      <formula>LEN(TRIM(D43))=0</formula>
    </cfRule>
  </conditionalFormatting>
  <conditionalFormatting sqref="D43:D44">
    <cfRule type="notContainsBlanks" dxfId="2" priority="3">
      <formula>LEN(TRIM(D43))&gt;0</formula>
    </cfRule>
  </conditionalFormatting>
  <conditionalFormatting sqref="D47:D48">
    <cfRule type="containsBlanks" dxfId="1" priority="2">
      <formula>LEN(TRIM(D47))=0</formula>
    </cfRule>
  </conditionalFormatting>
  <conditionalFormatting sqref="D47:D48">
    <cfRule type="notContainsBlanks" dxfId="0" priority="1">
      <formula>LEN(TRIM(D47))&gt;0</formula>
    </cfRule>
  </conditionalFormatting>
  <pageMargins left="0.43307086614173229" right="0.23622047244094491" top="0.74803149606299213" bottom="0.74803149606299213" header="0.11811023622047245" footer="0.11811023622047245"/>
  <pageSetup paperSize="9" scale="90" orientation="landscape" horizontalDpi="4294967295" verticalDpi="4294967295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อ้างอิง!$D$2:$D$9</xm:f>
          </x14:formula1>
          <xm:sqref>C2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K14"/>
  <sheetViews>
    <sheetView zoomScale="80" zoomScaleNormal="80" workbookViewId="0">
      <selection activeCell="F11" sqref="F11:G11"/>
    </sheetView>
  </sheetViews>
  <sheetFormatPr defaultColWidth="6.265625" defaultRowHeight="23.4" x14ac:dyDescent="0.6"/>
  <cols>
    <col min="1" max="1" width="28.19921875" style="94" customWidth="1"/>
    <col min="2" max="2" width="6.9296875" style="94" customWidth="1"/>
    <col min="3" max="3" width="8.1328125" style="94" customWidth="1"/>
    <col min="4" max="4" width="8.06640625" style="94" customWidth="1"/>
    <col min="5" max="5" width="8.19921875" style="94" customWidth="1"/>
    <col min="6" max="6" width="7.796875" style="94" customWidth="1"/>
    <col min="7" max="7" width="2.9296875" style="94" customWidth="1"/>
    <col min="8" max="8" width="15.1328125" style="94" customWidth="1"/>
    <col min="9" max="9" width="12.19921875" style="94" customWidth="1"/>
    <col min="10" max="255" width="6.265625" style="94"/>
    <col min="256" max="256" width="1.19921875" style="94" customWidth="1"/>
    <col min="257" max="257" width="24.06640625" style="94" customWidth="1"/>
    <col min="258" max="258" width="6.9296875" style="94" customWidth="1"/>
    <col min="259" max="259" width="8.1328125" style="94" customWidth="1"/>
    <col min="260" max="260" width="8.06640625" style="94" customWidth="1"/>
    <col min="261" max="261" width="8.19921875" style="94" customWidth="1"/>
    <col min="262" max="262" width="7.796875" style="94" customWidth="1"/>
    <col min="263" max="263" width="2.9296875" style="94" customWidth="1"/>
    <col min="264" max="264" width="20.796875" style="94" customWidth="1"/>
    <col min="265" max="265" width="16.19921875" style="94" customWidth="1"/>
    <col min="266" max="511" width="6.265625" style="94"/>
    <col min="512" max="512" width="1.19921875" style="94" customWidth="1"/>
    <col min="513" max="513" width="24.06640625" style="94" customWidth="1"/>
    <col min="514" max="514" width="6.9296875" style="94" customWidth="1"/>
    <col min="515" max="515" width="8.1328125" style="94" customWidth="1"/>
    <col min="516" max="516" width="8.06640625" style="94" customWidth="1"/>
    <col min="517" max="517" width="8.19921875" style="94" customWidth="1"/>
    <col min="518" max="518" width="7.796875" style="94" customWidth="1"/>
    <col min="519" max="519" width="2.9296875" style="94" customWidth="1"/>
    <col min="520" max="520" width="20.796875" style="94" customWidth="1"/>
    <col min="521" max="521" width="16.19921875" style="94" customWidth="1"/>
    <col min="522" max="767" width="6.265625" style="94"/>
    <col min="768" max="768" width="1.19921875" style="94" customWidth="1"/>
    <col min="769" max="769" width="24.06640625" style="94" customWidth="1"/>
    <col min="770" max="770" width="6.9296875" style="94" customWidth="1"/>
    <col min="771" max="771" width="8.1328125" style="94" customWidth="1"/>
    <col min="772" max="772" width="8.06640625" style="94" customWidth="1"/>
    <col min="773" max="773" width="8.19921875" style="94" customWidth="1"/>
    <col min="774" max="774" width="7.796875" style="94" customWidth="1"/>
    <col min="775" max="775" width="2.9296875" style="94" customWidth="1"/>
    <col min="776" max="776" width="20.796875" style="94" customWidth="1"/>
    <col min="777" max="777" width="16.19921875" style="94" customWidth="1"/>
    <col min="778" max="1023" width="6.265625" style="94"/>
    <col min="1024" max="1024" width="1.19921875" style="94" customWidth="1"/>
    <col min="1025" max="1025" width="24.06640625" style="94" customWidth="1"/>
    <col min="1026" max="1026" width="6.9296875" style="94" customWidth="1"/>
    <col min="1027" max="1027" width="8.1328125" style="94" customWidth="1"/>
    <col min="1028" max="1028" width="8.06640625" style="94" customWidth="1"/>
    <col min="1029" max="1029" width="8.19921875" style="94" customWidth="1"/>
    <col min="1030" max="1030" width="7.796875" style="94" customWidth="1"/>
    <col min="1031" max="1031" width="2.9296875" style="94" customWidth="1"/>
    <col min="1032" max="1032" width="20.796875" style="94" customWidth="1"/>
    <col min="1033" max="1033" width="16.19921875" style="94" customWidth="1"/>
    <col min="1034" max="1279" width="6.265625" style="94"/>
    <col min="1280" max="1280" width="1.19921875" style="94" customWidth="1"/>
    <col min="1281" max="1281" width="24.06640625" style="94" customWidth="1"/>
    <col min="1282" max="1282" width="6.9296875" style="94" customWidth="1"/>
    <col min="1283" max="1283" width="8.1328125" style="94" customWidth="1"/>
    <col min="1284" max="1284" width="8.06640625" style="94" customWidth="1"/>
    <col min="1285" max="1285" width="8.19921875" style="94" customWidth="1"/>
    <col min="1286" max="1286" width="7.796875" style="94" customWidth="1"/>
    <col min="1287" max="1287" width="2.9296875" style="94" customWidth="1"/>
    <col min="1288" max="1288" width="20.796875" style="94" customWidth="1"/>
    <col min="1289" max="1289" width="16.19921875" style="94" customWidth="1"/>
    <col min="1290" max="1535" width="6.265625" style="94"/>
    <col min="1536" max="1536" width="1.19921875" style="94" customWidth="1"/>
    <col min="1537" max="1537" width="24.06640625" style="94" customWidth="1"/>
    <col min="1538" max="1538" width="6.9296875" style="94" customWidth="1"/>
    <col min="1539" max="1539" width="8.1328125" style="94" customWidth="1"/>
    <col min="1540" max="1540" width="8.06640625" style="94" customWidth="1"/>
    <col min="1541" max="1541" width="8.19921875" style="94" customWidth="1"/>
    <col min="1542" max="1542" width="7.796875" style="94" customWidth="1"/>
    <col min="1543" max="1543" width="2.9296875" style="94" customWidth="1"/>
    <col min="1544" max="1544" width="20.796875" style="94" customWidth="1"/>
    <col min="1545" max="1545" width="16.19921875" style="94" customWidth="1"/>
    <col min="1546" max="1791" width="6.265625" style="94"/>
    <col min="1792" max="1792" width="1.19921875" style="94" customWidth="1"/>
    <col min="1793" max="1793" width="24.06640625" style="94" customWidth="1"/>
    <col min="1794" max="1794" width="6.9296875" style="94" customWidth="1"/>
    <col min="1795" max="1795" width="8.1328125" style="94" customWidth="1"/>
    <col min="1796" max="1796" width="8.06640625" style="94" customWidth="1"/>
    <col min="1797" max="1797" width="8.19921875" style="94" customWidth="1"/>
    <col min="1798" max="1798" width="7.796875" style="94" customWidth="1"/>
    <col min="1799" max="1799" width="2.9296875" style="94" customWidth="1"/>
    <col min="1800" max="1800" width="20.796875" style="94" customWidth="1"/>
    <col min="1801" max="1801" width="16.19921875" style="94" customWidth="1"/>
    <col min="1802" max="2047" width="6.265625" style="94"/>
    <col min="2048" max="2048" width="1.19921875" style="94" customWidth="1"/>
    <col min="2049" max="2049" width="24.06640625" style="94" customWidth="1"/>
    <col min="2050" max="2050" width="6.9296875" style="94" customWidth="1"/>
    <col min="2051" max="2051" width="8.1328125" style="94" customWidth="1"/>
    <col min="2052" max="2052" width="8.06640625" style="94" customWidth="1"/>
    <col min="2053" max="2053" width="8.19921875" style="94" customWidth="1"/>
    <col min="2054" max="2054" width="7.796875" style="94" customWidth="1"/>
    <col min="2055" max="2055" width="2.9296875" style="94" customWidth="1"/>
    <col min="2056" max="2056" width="20.796875" style="94" customWidth="1"/>
    <col min="2057" max="2057" width="16.19921875" style="94" customWidth="1"/>
    <col min="2058" max="2303" width="6.265625" style="94"/>
    <col min="2304" max="2304" width="1.19921875" style="94" customWidth="1"/>
    <col min="2305" max="2305" width="24.06640625" style="94" customWidth="1"/>
    <col min="2306" max="2306" width="6.9296875" style="94" customWidth="1"/>
    <col min="2307" max="2307" width="8.1328125" style="94" customWidth="1"/>
    <col min="2308" max="2308" width="8.06640625" style="94" customWidth="1"/>
    <col min="2309" max="2309" width="8.19921875" style="94" customWidth="1"/>
    <col min="2310" max="2310" width="7.796875" style="94" customWidth="1"/>
    <col min="2311" max="2311" width="2.9296875" style="94" customWidth="1"/>
    <col min="2312" max="2312" width="20.796875" style="94" customWidth="1"/>
    <col min="2313" max="2313" width="16.19921875" style="94" customWidth="1"/>
    <col min="2314" max="2559" width="6.265625" style="94"/>
    <col min="2560" max="2560" width="1.19921875" style="94" customWidth="1"/>
    <col min="2561" max="2561" width="24.06640625" style="94" customWidth="1"/>
    <col min="2562" max="2562" width="6.9296875" style="94" customWidth="1"/>
    <col min="2563" max="2563" width="8.1328125" style="94" customWidth="1"/>
    <col min="2564" max="2564" width="8.06640625" style="94" customWidth="1"/>
    <col min="2565" max="2565" width="8.19921875" style="94" customWidth="1"/>
    <col min="2566" max="2566" width="7.796875" style="94" customWidth="1"/>
    <col min="2567" max="2567" width="2.9296875" style="94" customWidth="1"/>
    <col min="2568" max="2568" width="20.796875" style="94" customWidth="1"/>
    <col min="2569" max="2569" width="16.19921875" style="94" customWidth="1"/>
    <col min="2570" max="2815" width="6.265625" style="94"/>
    <col min="2816" max="2816" width="1.19921875" style="94" customWidth="1"/>
    <col min="2817" max="2817" width="24.06640625" style="94" customWidth="1"/>
    <col min="2818" max="2818" width="6.9296875" style="94" customWidth="1"/>
    <col min="2819" max="2819" width="8.1328125" style="94" customWidth="1"/>
    <col min="2820" max="2820" width="8.06640625" style="94" customWidth="1"/>
    <col min="2821" max="2821" width="8.19921875" style="94" customWidth="1"/>
    <col min="2822" max="2822" width="7.796875" style="94" customWidth="1"/>
    <col min="2823" max="2823" width="2.9296875" style="94" customWidth="1"/>
    <col min="2824" max="2824" width="20.796875" style="94" customWidth="1"/>
    <col min="2825" max="2825" width="16.19921875" style="94" customWidth="1"/>
    <col min="2826" max="3071" width="6.265625" style="94"/>
    <col min="3072" max="3072" width="1.19921875" style="94" customWidth="1"/>
    <col min="3073" max="3073" width="24.06640625" style="94" customWidth="1"/>
    <col min="3074" max="3074" width="6.9296875" style="94" customWidth="1"/>
    <col min="3075" max="3075" width="8.1328125" style="94" customWidth="1"/>
    <col min="3076" max="3076" width="8.06640625" style="94" customWidth="1"/>
    <col min="3077" max="3077" width="8.19921875" style="94" customWidth="1"/>
    <col min="3078" max="3078" width="7.796875" style="94" customWidth="1"/>
    <col min="3079" max="3079" width="2.9296875" style="94" customWidth="1"/>
    <col min="3080" max="3080" width="20.796875" style="94" customWidth="1"/>
    <col min="3081" max="3081" width="16.19921875" style="94" customWidth="1"/>
    <col min="3082" max="3327" width="6.265625" style="94"/>
    <col min="3328" max="3328" width="1.19921875" style="94" customWidth="1"/>
    <col min="3329" max="3329" width="24.06640625" style="94" customWidth="1"/>
    <col min="3330" max="3330" width="6.9296875" style="94" customWidth="1"/>
    <col min="3331" max="3331" width="8.1328125" style="94" customWidth="1"/>
    <col min="3332" max="3332" width="8.06640625" style="94" customWidth="1"/>
    <col min="3333" max="3333" width="8.19921875" style="94" customWidth="1"/>
    <col min="3334" max="3334" width="7.796875" style="94" customWidth="1"/>
    <col min="3335" max="3335" width="2.9296875" style="94" customWidth="1"/>
    <col min="3336" max="3336" width="20.796875" style="94" customWidth="1"/>
    <col min="3337" max="3337" width="16.19921875" style="94" customWidth="1"/>
    <col min="3338" max="3583" width="6.265625" style="94"/>
    <col min="3584" max="3584" width="1.19921875" style="94" customWidth="1"/>
    <col min="3585" max="3585" width="24.06640625" style="94" customWidth="1"/>
    <col min="3586" max="3586" width="6.9296875" style="94" customWidth="1"/>
    <col min="3587" max="3587" width="8.1328125" style="94" customWidth="1"/>
    <col min="3588" max="3588" width="8.06640625" style="94" customWidth="1"/>
    <col min="3589" max="3589" width="8.19921875" style="94" customWidth="1"/>
    <col min="3590" max="3590" width="7.796875" style="94" customWidth="1"/>
    <col min="3591" max="3591" width="2.9296875" style="94" customWidth="1"/>
    <col min="3592" max="3592" width="20.796875" style="94" customWidth="1"/>
    <col min="3593" max="3593" width="16.19921875" style="94" customWidth="1"/>
    <col min="3594" max="3839" width="6.265625" style="94"/>
    <col min="3840" max="3840" width="1.19921875" style="94" customWidth="1"/>
    <col min="3841" max="3841" width="24.06640625" style="94" customWidth="1"/>
    <col min="3842" max="3842" width="6.9296875" style="94" customWidth="1"/>
    <col min="3843" max="3843" width="8.1328125" style="94" customWidth="1"/>
    <col min="3844" max="3844" width="8.06640625" style="94" customWidth="1"/>
    <col min="3845" max="3845" width="8.19921875" style="94" customWidth="1"/>
    <col min="3846" max="3846" width="7.796875" style="94" customWidth="1"/>
    <col min="3847" max="3847" width="2.9296875" style="94" customWidth="1"/>
    <col min="3848" max="3848" width="20.796875" style="94" customWidth="1"/>
    <col min="3849" max="3849" width="16.19921875" style="94" customWidth="1"/>
    <col min="3850" max="4095" width="6.265625" style="94"/>
    <col min="4096" max="4096" width="1.19921875" style="94" customWidth="1"/>
    <col min="4097" max="4097" width="24.06640625" style="94" customWidth="1"/>
    <col min="4098" max="4098" width="6.9296875" style="94" customWidth="1"/>
    <col min="4099" max="4099" width="8.1328125" style="94" customWidth="1"/>
    <col min="4100" max="4100" width="8.06640625" style="94" customWidth="1"/>
    <col min="4101" max="4101" width="8.19921875" style="94" customWidth="1"/>
    <col min="4102" max="4102" width="7.796875" style="94" customWidth="1"/>
    <col min="4103" max="4103" width="2.9296875" style="94" customWidth="1"/>
    <col min="4104" max="4104" width="20.796875" style="94" customWidth="1"/>
    <col min="4105" max="4105" width="16.19921875" style="94" customWidth="1"/>
    <col min="4106" max="4351" width="6.265625" style="94"/>
    <col min="4352" max="4352" width="1.19921875" style="94" customWidth="1"/>
    <col min="4353" max="4353" width="24.06640625" style="94" customWidth="1"/>
    <col min="4354" max="4354" width="6.9296875" style="94" customWidth="1"/>
    <col min="4355" max="4355" width="8.1328125" style="94" customWidth="1"/>
    <col min="4356" max="4356" width="8.06640625" style="94" customWidth="1"/>
    <col min="4357" max="4357" width="8.19921875" style="94" customWidth="1"/>
    <col min="4358" max="4358" width="7.796875" style="94" customWidth="1"/>
    <col min="4359" max="4359" width="2.9296875" style="94" customWidth="1"/>
    <col min="4360" max="4360" width="20.796875" style="94" customWidth="1"/>
    <col min="4361" max="4361" width="16.19921875" style="94" customWidth="1"/>
    <col min="4362" max="4607" width="6.265625" style="94"/>
    <col min="4608" max="4608" width="1.19921875" style="94" customWidth="1"/>
    <col min="4609" max="4609" width="24.06640625" style="94" customWidth="1"/>
    <col min="4610" max="4610" width="6.9296875" style="94" customWidth="1"/>
    <col min="4611" max="4611" width="8.1328125" style="94" customWidth="1"/>
    <col min="4612" max="4612" width="8.06640625" style="94" customWidth="1"/>
    <col min="4613" max="4613" width="8.19921875" style="94" customWidth="1"/>
    <col min="4614" max="4614" width="7.796875" style="94" customWidth="1"/>
    <col min="4615" max="4615" width="2.9296875" style="94" customWidth="1"/>
    <col min="4616" max="4616" width="20.796875" style="94" customWidth="1"/>
    <col min="4617" max="4617" width="16.19921875" style="94" customWidth="1"/>
    <col min="4618" max="4863" width="6.265625" style="94"/>
    <col min="4864" max="4864" width="1.19921875" style="94" customWidth="1"/>
    <col min="4865" max="4865" width="24.06640625" style="94" customWidth="1"/>
    <col min="4866" max="4866" width="6.9296875" style="94" customWidth="1"/>
    <col min="4867" max="4867" width="8.1328125" style="94" customWidth="1"/>
    <col min="4868" max="4868" width="8.06640625" style="94" customWidth="1"/>
    <col min="4869" max="4869" width="8.19921875" style="94" customWidth="1"/>
    <col min="4870" max="4870" width="7.796875" style="94" customWidth="1"/>
    <col min="4871" max="4871" width="2.9296875" style="94" customWidth="1"/>
    <col min="4872" max="4872" width="20.796875" style="94" customWidth="1"/>
    <col min="4873" max="4873" width="16.19921875" style="94" customWidth="1"/>
    <col min="4874" max="5119" width="6.265625" style="94"/>
    <col min="5120" max="5120" width="1.19921875" style="94" customWidth="1"/>
    <col min="5121" max="5121" width="24.06640625" style="94" customWidth="1"/>
    <col min="5122" max="5122" width="6.9296875" style="94" customWidth="1"/>
    <col min="5123" max="5123" width="8.1328125" style="94" customWidth="1"/>
    <col min="5124" max="5124" width="8.06640625" style="94" customWidth="1"/>
    <col min="5125" max="5125" width="8.19921875" style="94" customWidth="1"/>
    <col min="5126" max="5126" width="7.796875" style="94" customWidth="1"/>
    <col min="5127" max="5127" width="2.9296875" style="94" customWidth="1"/>
    <col min="5128" max="5128" width="20.796875" style="94" customWidth="1"/>
    <col min="5129" max="5129" width="16.19921875" style="94" customWidth="1"/>
    <col min="5130" max="5375" width="6.265625" style="94"/>
    <col min="5376" max="5376" width="1.19921875" style="94" customWidth="1"/>
    <col min="5377" max="5377" width="24.06640625" style="94" customWidth="1"/>
    <col min="5378" max="5378" width="6.9296875" style="94" customWidth="1"/>
    <col min="5379" max="5379" width="8.1328125" style="94" customWidth="1"/>
    <col min="5380" max="5380" width="8.06640625" style="94" customWidth="1"/>
    <col min="5381" max="5381" width="8.19921875" style="94" customWidth="1"/>
    <col min="5382" max="5382" width="7.796875" style="94" customWidth="1"/>
    <col min="5383" max="5383" width="2.9296875" style="94" customWidth="1"/>
    <col min="5384" max="5384" width="20.796875" style="94" customWidth="1"/>
    <col min="5385" max="5385" width="16.19921875" style="94" customWidth="1"/>
    <col min="5386" max="5631" width="6.265625" style="94"/>
    <col min="5632" max="5632" width="1.19921875" style="94" customWidth="1"/>
    <col min="5633" max="5633" width="24.06640625" style="94" customWidth="1"/>
    <col min="5634" max="5634" width="6.9296875" style="94" customWidth="1"/>
    <col min="5635" max="5635" width="8.1328125" style="94" customWidth="1"/>
    <col min="5636" max="5636" width="8.06640625" style="94" customWidth="1"/>
    <col min="5637" max="5637" width="8.19921875" style="94" customWidth="1"/>
    <col min="5638" max="5638" width="7.796875" style="94" customWidth="1"/>
    <col min="5639" max="5639" width="2.9296875" style="94" customWidth="1"/>
    <col min="5640" max="5640" width="20.796875" style="94" customWidth="1"/>
    <col min="5641" max="5641" width="16.19921875" style="94" customWidth="1"/>
    <col min="5642" max="5887" width="6.265625" style="94"/>
    <col min="5888" max="5888" width="1.19921875" style="94" customWidth="1"/>
    <col min="5889" max="5889" width="24.06640625" style="94" customWidth="1"/>
    <col min="5890" max="5890" width="6.9296875" style="94" customWidth="1"/>
    <col min="5891" max="5891" width="8.1328125" style="94" customWidth="1"/>
    <col min="5892" max="5892" width="8.06640625" style="94" customWidth="1"/>
    <col min="5893" max="5893" width="8.19921875" style="94" customWidth="1"/>
    <col min="5894" max="5894" width="7.796875" style="94" customWidth="1"/>
    <col min="5895" max="5895" width="2.9296875" style="94" customWidth="1"/>
    <col min="5896" max="5896" width="20.796875" style="94" customWidth="1"/>
    <col min="5897" max="5897" width="16.19921875" style="94" customWidth="1"/>
    <col min="5898" max="6143" width="6.265625" style="94"/>
    <col min="6144" max="6144" width="1.19921875" style="94" customWidth="1"/>
    <col min="6145" max="6145" width="24.06640625" style="94" customWidth="1"/>
    <col min="6146" max="6146" width="6.9296875" style="94" customWidth="1"/>
    <col min="6147" max="6147" width="8.1328125" style="94" customWidth="1"/>
    <col min="6148" max="6148" width="8.06640625" style="94" customWidth="1"/>
    <col min="6149" max="6149" width="8.19921875" style="94" customWidth="1"/>
    <col min="6150" max="6150" width="7.796875" style="94" customWidth="1"/>
    <col min="6151" max="6151" width="2.9296875" style="94" customWidth="1"/>
    <col min="6152" max="6152" width="20.796875" style="94" customWidth="1"/>
    <col min="6153" max="6153" width="16.19921875" style="94" customWidth="1"/>
    <col min="6154" max="6399" width="6.265625" style="94"/>
    <col min="6400" max="6400" width="1.19921875" style="94" customWidth="1"/>
    <col min="6401" max="6401" width="24.06640625" style="94" customWidth="1"/>
    <col min="6402" max="6402" width="6.9296875" style="94" customWidth="1"/>
    <col min="6403" max="6403" width="8.1328125" style="94" customWidth="1"/>
    <col min="6404" max="6404" width="8.06640625" style="94" customWidth="1"/>
    <col min="6405" max="6405" width="8.19921875" style="94" customWidth="1"/>
    <col min="6406" max="6406" width="7.796875" style="94" customWidth="1"/>
    <col min="6407" max="6407" width="2.9296875" style="94" customWidth="1"/>
    <col min="6408" max="6408" width="20.796875" style="94" customWidth="1"/>
    <col min="6409" max="6409" width="16.19921875" style="94" customWidth="1"/>
    <col min="6410" max="6655" width="6.265625" style="94"/>
    <col min="6656" max="6656" width="1.19921875" style="94" customWidth="1"/>
    <col min="6657" max="6657" width="24.06640625" style="94" customWidth="1"/>
    <col min="6658" max="6658" width="6.9296875" style="94" customWidth="1"/>
    <col min="6659" max="6659" width="8.1328125" style="94" customWidth="1"/>
    <col min="6660" max="6660" width="8.06640625" style="94" customWidth="1"/>
    <col min="6661" max="6661" width="8.19921875" style="94" customWidth="1"/>
    <col min="6662" max="6662" width="7.796875" style="94" customWidth="1"/>
    <col min="6663" max="6663" width="2.9296875" style="94" customWidth="1"/>
    <col min="6664" max="6664" width="20.796875" style="94" customWidth="1"/>
    <col min="6665" max="6665" width="16.19921875" style="94" customWidth="1"/>
    <col min="6666" max="6911" width="6.265625" style="94"/>
    <col min="6912" max="6912" width="1.19921875" style="94" customWidth="1"/>
    <col min="6913" max="6913" width="24.06640625" style="94" customWidth="1"/>
    <col min="6914" max="6914" width="6.9296875" style="94" customWidth="1"/>
    <col min="6915" max="6915" width="8.1328125" style="94" customWidth="1"/>
    <col min="6916" max="6916" width="8.06640625" style="94" customWidth="1"/>
    <col min="6917" max="6917" width="8.19921875" style="94" customWidth="1"/>
    <col min="6918" max="6918" width="7.796875" style="94" customWidth="1"/>
    <col min="6919" max="6919" width="2.9296875" style="94" customWidth="1"/>
    <col min="6920" max="6920" width="20.796875" style="94" customWidth="1"/>
    <col min="6921" max="6921" width="16.19921875" style="94" customWidth="1"/>
    <col min="6922" max="7167" width="6.265625" style="94"/>
    <col min="7168" max="7168" width="1.19921875" style="94" customWidth="1"/>
    <col min="7169" max="7169" width="24.06640625" style="94" customWidth="1"/>
    <col min="7170" max="7170" width="6.9296875" style="94" customWidth="1"/>
    <col min="7171" max="7171" width="8.1328125" style="94" customWidth="1"/>
    <col min="7172" max="7172" width="8.06640625" style="94" customWidth="1"/>
    <col min="7173" max="7173" width="8.19921875" style="94" customWidth="1"/>
    <col min="7174" max="7174" width="7.796875" style="94" customWidth="1"/>
    <col min="7175" max="7175" width="2.9296875" style="94" customWidth="1"/>
    <col min="7176" max="7176" width="20.796875" style="94" customWidth="1"/>
    <col min="7177" max="7177" width="16.19921875" style="94" customWidth="1"/>
    <col min="7178" max="7423" width="6.265625" style="94"/>
    <col min="7424" max="7424" width="1.19921875" style="94" customWidth="1"/>
    <col min="7425" max="7425" width="24.06640625" style="94" customWidth="1"/>
    <col min="7426" max="7426" width="6.9296875" style="94" customWidth="1"/>
    <col min="7427" max="7427" width="8.1328125" style="94" customWidth="1"/>
    <col min="7428" max="7428" width="8.06640625" style="94" customWidth="1"/>
    <col min="7429" max="7429" width="8.19921875" style="94" customWidth="1"/>
    <col min="7430" max="7430" width="7.796875" style="94" customWidth="1"/>
    <col min="7431" max="7431" width="2.9296875" style="94" customWidth="1"/>
    <col min="7432" max="7432" width="20.796875" style="94" customWidth="1"/>
    <col min="7433" max="7433" width="16.19921875" style="94" customWidth="1"/>
    <col min="7434" max="7679" width="6.265625" style="94"/>
    <col min="7680" max="7680" width="1.19921875" style="94" customWidth="1"/>
    <col min="7681" max="7681" width="24.06640625" style="94" customWidth="1"/>
    <col min="7682" max="7682" width="6.9296875" style="94" customWidth="1"/>
    <col min="7683" max="7683" width="8.1328125" style="94" customWidth="1"/>
    <col min="7684" max="7684" width="8.06640625" style="94" customWidth="1"/>
    <col min="7685" max="7685" width="8.19921875" style="94" customWidth="1"/>
    <col min="7686" max="7686" width="7.796875" style="94" customWidth="1"/>
    <col min="7687" max="7687" width="2.9296875" style="94" customWidth="1"/>
    <col min="7688" max="7688" width="20.796875" style="94" customWidth="1"/>
    <col min="7689" max="7689" width="16.19921875" style="94" customWidth="1"/>
    <col min="7690" max="7935" width="6.265625" style="94"/>
    <col min="7936" max="7936" width="1.19921875" style="94" customWidth="1"/>
    <col min="7937" max="7937" width="24.06640625" style="94" customWidth="1"/>
    <col min="7938" max="7938" width="6.9296875" style="94" customWidth="1"/>
    <col min="7939" max="7939" width="8.1328125" style="94" customWidth="1"/>
    <col min="7940" max="7940" width="8.06640625" style="94" customWidth="1"/>
    <col min="7941" max="7941" width="8.19921875" style="94" customWidth="1"/>
    <col min="7942" max="7942" width="7.796875" style="94" customWidth="1"/>
    <col min="7943" max="7943" width="2.9296875" style="94" customWidth="1"/>
    <col min="7944" max="7944" width="20.796875" style="94" customWidth="1"/>
    <col min="7945" max="7945" width="16.19921875" style="94" customWidth="1"/>
    <col min="7946" max="8191" width="6.265625" style="94"/>
    <col min="8192" max="8192" width="1.19921875" style="94" customWidth="1"/>
    <col min="8193" max="8193" width="24.06640625" style="94" customWidth="1"/>
    <col min="8194" max="8194" width="6.9296875" style="94" customWidth="1"/>
    <col min="8195" max="8195" width="8.1328125" style="94" customWidth="1"/>
    <col min="8196" max="8196" width="8.06640625" style="94" customWidth="1"/>
    <col min="8197" max="8197" width="8.19921875" style="94" customWidth="1"/>
    <col min="8198" max="8198" width="7.796875" style="94" customWidth="1"/>
    <col min="8199" max="8199" width="2.9296875" style="94" customWidth="1"/>
    <col min="8200" max="8200" width="20.796875" style="94" customWidth="1"/>
    <col min="8201" max="8201" width="16.19921875" style="94" customWidth="1"/>
    <col min="8202" max="8447" width="6.265625" style="94"/>
    <col min="8448" max="8448" width="1.19921875" style="94" customWidth="1"/>
    <col min="8449" max="8449" width="24.06640625" style="94" customWidth="1"/>
    <col min="8450" max="8450" width="6.9296875" style="94" customWidth="1"/>
    <col min="8451" max="8451" width="8.1328125" style="94" customWidth="1"/>
    <col min="8452" max="8452" width="8.06640625" style="94" customWidth="1"/>
    <col min="8453" max="8453" width="8.19921875" style="94" customWidth="1"/>
    <col min="8454" max="8454" width="7.796875" style="94" customWidth="1"/>
    <col min="8455" max="8455" width="2.9296875" style="94" customWidth="1"/>
    <col min="8456" max="8456" width="20.796875" style="94" customWidth="1"/>
    <col min="8457" max="8457" width="16.19921875" style="94" customWidth="1"/>
    <col min="8458" max="8703" width="6.265625" style="94"/>
    <col min="8704" max="8704" width="1.19921875" style="94" customWidth="1"/>
    <col min="8705" max="8705" width="24.06640625" style="94" customWidth="1"/>
    <col min="8706" max="8706" width="6.9296875" style="94" customWidth="1"/>
    <col min="8707" max="8707" width="8.1328125" style="94" customWidth="1"/>
    <col min="8708" max="8708" width="8.06640625" style="94" customWidth="1"/>
    <col min="8709" max="8709" width="8.19921875" style="94" customWidth="1"/>
    <col min="8710" max="8710" width="7.796875" style="94" customWidth="1"/>
    <col min="8711" max="8711" width="2.9296875" style="94" customWidth="1"/>
    <col min="8712" max="8712" width="20.796875" style="94" customWidth="1"/>
    <col min="8713" max="8713" width="16.19921875" style="94" customWidth="1"/>
    <col min="8714" max="8959" width="6.265625" style="94"/>
    <col min="8960" max="8960" width="1.19921875" style="94" customWidth="1"/>
    <col min="8961" max="8961" width="24.06640625" style="94" customWidth="1"/>
    <col min="8962" max="8962" width="6.9296875" style="94" customWidth="1"/>
    <col min="8963" max="8963" width="8.1328125" style="94" customWidth="1"/>
    <col min="8964" max="8964" width="8.06640625" style="94" customWidth="1"/>
    <col min="8965" max="8965" width="8.19921875" style="94" customWidth="1"/>
    <col min="8966" max="8966" width="7.796875" style="94" customWidth="1"/>
    <col min="8967" max="8967" width="2.9296875" style="94" customWidth="1"/>
    <col min="8968" max="8968" width="20.796875" style="94" customWidth="1"/>
    <col min="8969" max="8969" width="16.19921875" style="94" customWidth="1"/>
    <col min="8970" max="9215" width="6.265625" style="94"/>
    <col min="9216" max="9216" width="1.19921875" style="94" customWidth="1"/>
    <col min="9217" max="9217" width="24.06640625" style="94" customWidth="1"/>
    <col min="9218" max="9218" width="6.9296875" style="94" customWidth="1"/>
    <col min="9219" max="9219" width="8.1328125" style="94" customWidth="1"/>
    <col min="9220" max="9220" width="8.06640625" style="94" customWidth="1"/>
    <col min="9221" max="9221" width="8.19921875" style="94" customWidth="1"/>
    <col min="9222" max="9222" width="7.796875" style="94" customWidth="1"/>
    <col min="9223" max="9223" width="2.9296875" style="94" customWidth="1"/>
    <col min="9224" max="9224" width="20.796875" style="94" customWidth="1"/>
    <col min="9225" max="9225" width="16.19921875" style="94" customWidth="1"/>
    <col min="9226" max="9471" width="6.265625" style="94"/>
    <col min="9472" max="9472" width="1.19921875" style="94" customWidth="1"/>
    <col min="9473" max="9473" width="24.06640625" style="94" customWidth="1"/>
    <col min="9474" max="9474" width="6.9296875" style="94" customWidth="1"/>
    <col min="9475" max="9475" width="8.1328125" style="94" customWidth="1"/>
    <col min="9476" max="9476" width="8.06640625" style="94" customWidth="1"/>
    <col min="9477" max="9477" width="8.19921875" style="94" customWidth="1"/>
    <col min="9478" max="9478" width="7.796875" style="94" customWidth="1"/>
    <col min="9479" max="9479" width="2.9296875" style="94" customWidth="1"/>
    <col min="9480" max="9480" width="20.796875" style="94" customWidth="1"/>
    <col min="9481" max="9481" width="16.19921875" style="94" customWidth="1"/>
    <col min="9482" max="9727" width="6.265625" style="94"/>
    <col min="9728" max="9728" width="1.19921875" style="94" customWidth="1"/>
    <col min="9729" max="9729" width="24.06640625" style="94" customWidth="1"/>
    <col min="9730" max="9730" width="6.9296875" style="94" customWidth="1"/>
    <col min="9731" max="9731" width="8.1328125" style="94" customWidth="1"/>
    <col min="9732" max="9732" width="8.06640625" style="94" customWidth="1"/>
    <col min="9733" max="9733" width="8.19921875" style="94" customWidth="1"/>
    <col min="9734" max="9734" width="7.796875" style="94" customWidth="1"/>
    <col min="9735" max="9735" width="2.9296875" style="94" customWidth="1"/>
    <col min="9736" max="9736" width="20.796875" style="94" customWidth="1"/>
    <col min="9737" max="9737" width="16.19921875" style="94" customWidth="1"/>
    <col min="9738" max="9983" width="6.265625" style="94"/>
    <col min="9984" max="9984" width="1.19921875" style="94" customWidth="1"/>
    <col min="9985" max="9985" width="24.06640625" style="94" customWidth="1"/>
    <col min="9986" max="9986" width="6.9296875" style="94" customWidth="1"/>
    <col min="9987" max="9987" width="8.1328125" style="94" customWidth="1"/>
    <col min="9988" max="9988" width="8.06640625" style="94" customWidth="1"/>
    <col min="9989" max="9989" width="8.19921875" style="94" customWidth="1"/>
    <col min="9990" max="9990" width="7.796875" style="94" customWidth="1"/>
    <col min="9991" max="9991" width="2.9296875" style="94" customWidth="1"/>
    <col min="9992" max="9992" width="20.796875" style="94" customWidth="1"/>
    <col min="9993" max="9993" width="16.19921875" style="94" customWidth="1"/>
    <col min="9994" max="10239" width="6.265625" style="94"/>
    <col min="10240" max="10240" width="1.19921875" style="94" customWidth="1"/>
    <col min="10241" max="10241" width="24.06640625" style="94" customWidth="1"/>
    <col min="10242" max="10242" width="6.9296875" style="94" customWidth="1"/>
    <col min="10243" max="10243" width="8.1328125" style="94" customWidth="1"/>
    <col min="10244" max="10244" width="8.06640625" style="94" customWidth="1"/>
    <col min="10245" max="10245" width="8.19921875" style="94" customWidth="1"/>
    <col min="10246" max="10246" width="7.796875" style="94" customWidth="1"/>
    <col min="10247" max="10247" width="2.9296875" style="94" customWidth="1"/>
    <col min="10248" max="10248" width="20.796875" style="94" customWidth="1"/>
    <col min="10249" max="10249" width="16.19921875" style="94" customWidth="1"/>
    <col min="10250" max="10495" width="6.265625" style="94"/>
    <col min="10496" max="10496" width="1.19921875" style="94" customWidth="1"/>
    <col min="10497" max="10497" width="24.06640625" style="94" customWidth="1"/>
    <col min="10498" max="10498" width="6.9296875" style="94" customWidth="1"/>
    <col min="10499" max="10499" width="8.1328125" style="94" customWidth="1"/>
    <col min="10500" max="10500" width="8.06640625" style="94" customWidth="1"/>
    <col min="10501" max="10501" width="8.19921875" style="94" customWidth="1"/>
    <col min="10502" max="10502" width="7.796875" style="94" customWidth="1"/>
    <col min="10503" max="10503" width="2.9296875" style="94" customWidth="1"/>
    <col min="10504" max="10504" width="20.796875" style="94" customWidth="1"/>
    <col min="10505" max="10505" width="16.19921875" style="94" customWidth="1"/>
    <col min="10506" max="10751" width="6.265625" style="94"/>
    <col min="10752" max="10752" width="1.19921875" style="94" customWidth="1"/>
    <col min="10753" max="10753" width="24.06640625" style="94" customWidth="1"/>
    <col min="10754" max="10754" width="6.9296875" style="94" customWidth="1"/>
    <col min="10755" max="10755" width="8.1328125" style="94" customWidth="1"/>
    <col min="10756" max="10756" width="8.06640625" style="94" customWidth="1"/>
    <col min="10757" max="10757" width="8.19921875" style="94" customWidth="1"/>
    <col min="10758" max="10758" width="7.796875" style="94" customWidth="1"/>
    <col min="10759" max="10759" width="2.9296875" style="94" customWidth="1"/>
    <col min="10760" max="10760" width="20.796875" style="94" customWidth="1"/>
    <col min="10761" max="10761" width="16.19921875" style="94" customWidth="1"/>
    <col min="10762" max="11007" width="6.265625" style="94"/>
    <col min="11008" max="11008" width="1.19921875" style="94" customWidth="1"/>
    <col min="11009" max="11009" width="24.06640625" style="94" customWidth="1"/>
    <col min="11010" max="11010" width="6.9296875" style="94" customWidth="1"/>
    <col min="11011" max="11011" width="8.1328125" style="94" customWidth="1"/>
    <col min="11012" max="11012" width="8.06640625" style="94" customWidth="1"/>
    <col min="11013" max="11013" width="8.19921875" style="94" customWidth="1"/>
    <col min="11014" max="11014" width="7.796875" style="94" customWidth="1"/>
    <col min="11015" max="11015" width="2.9296875" style="94" customWidth="1"/>
    <col min="11016" max="11016" width="20.796875" style="94" customWidth="1"/>
    <col min="11017" max="11017" width="16.19921875" style="94" customWidth="1"/>
    <col min="11018" max="11263" width="6.265625" style="94"/>
    <col min="11264" max="11264" width="1.19921875" style="94" customWidth="1"/>
    <col min="11265" max="11265" width="24.06640625" style="94" customWidth="1"/>
    <col min="11266" max="11266" width="6.9296875" style="94" customWidth="1"/>
    <col min="11267" max="11267" width="8.1328125" style="94" customWidth="1"/>
    <col min="11268" max="11268" width="8.06640625" style="94" customWidth="1"/>
    <col min="11269" max="11269" width="8.19921875" style="94" customWidth="1"/>
    <col min="11270" max="11270" width="7.796875" style="94" customWidth="1"/>
    <col min="11271" max="11271" width="2.9296875" style="94" customWidth="1"/>
    <col min="11272" max="11272" width="20.796875" style="94" customWidth="1"/>
    <col min="11273" max="11273" width="16.19921875" style="94" customWidth="1"/>
    <col min="11274" max="11519" width="6.265625" style="94"/>
    <col min="11520" max="11520" width="1.19921875" style="94" customWidth="1"/>
    <col min="11521" max="11521" width="24.06640625" style="94" customWidth="1"/>
    <col min="11522" max="11522" width="6.9296875" style="94" customWidth="1"/>
    <col min="11523" max="11523" width="8.1328125" style="94" customWidth="1"/>
    <col min="11524" max="11524" width="8.06640625" style="94" customWidth="1"/>
    <col min="11525" max="11525" width="8.19921875" style="94" customWidth="1"/>
    <col min="11526" max="11526" width="7.796875" style="94" customWidth="1"/>
    <col min="11527" max="11527" width="2.9296875" style="94" customWidth="1"/>
    <col min="11528" max="11528" width="20.796875" style="94" customWidth="1"/>
    <col min="11529" max="11529" width="16.19921875" style="94" customWidth="1"/>
    <col min="11530" max="11775" width="6.265625" style="94"/>
    <col min="11776" max="11776" width="1.19921875" style="94" customWidth="1"/>
    <col min="11777" max="11777" width="24.06640625" style="94" customWidth="1"/>
    <col min="11778" max="11778" width="6.9296875" style="94" customWidth="1"/>
    <col min="11779" max="11779" width="8.1328125" style="94" customWidth="1"/>
    <col min="11780" max="11780" width="8.06640625" style="94" customWidth="1"/>
    <col min="11781" max="11781" width="8.19921875" style="94" customWidth="1"/>
    <col min="11782" max="11782" width="7.796875" style="94" customWidth="1"/>
    <col min="11783" max="11783" width="2.9296875" style="94" customWidth="1"/>
    <col min="11784" max="11784" width="20.796875" style="94" customWidth="1"/>
    <col min="11785" max="11785" width="16.19921875" style="94" customWidth="1"/>
    <col min="11786" max="12031" width="6.265625" style="94"/>
    <col min="12032" max="12032" width="1.19921875" style="94" customWidth="1"/>
    <col min="12033" max="12033" width="24.06640625" style="94" customWidth="1"/>
    <col min="12034" max="12034" width="6.9296875" style="94" customWidth="1"/>
    <col min="12035" max="12035" width="8.1328125" style="94" customWidth="1"/>
    <col min="12036" max="12036" width="8.06640625" style="94" customWidth="1"/>
    <col min="12037" max="12037" width="8.19921875" style="94" customWidth="1"/>
    <col min="12038" max="12038" width="7.796875" style="94" customWidth="1"/>
    <col min="12039" max="12039" width="2.9296875" style="94" customWidth="1"/>
    <col min="12040" max="12040" width="20.796875" style="94" customWidth="1"/>
    <col min="12041" max="12041" width="16.19921875" style="94" customWidth="1"/>
    <col min="12042" max="12287" width="6.265625" style="94"/>
    <col min="12288" max="12288" width="1.19921875" style="94" customWidth="1"/>
    <col min="12289" max="12289" width="24.06640625" style="94" customWidth="1"/>
    <col min="12290" max="12290" width="6.9296875" style="94" customWidth="1"/>
    <col min="12291" max="12291" width="8.1328125" style="94" customWidth="1"/>
    <col min="12292" max="12292" width="8.06640625" style="94" customWidth="1"/>
    <col min="12293" max="12293" width="8.19921875" style="94" customWidth="1"/>
    <col min="12294" max="12294" width="7.796875" style="94" customWidth="1"/>
    <col min="12295" max="12295" width="2.9296875" style="94" customWidth="1"/>
    <col min="12296" max="12296" width="20.796875" style="94" customWidth="1"/>
    <col min="12297" max="12297" width="16.19921875" style="94" customWidth="1"/>
    <col min="12298" max="12543" width="6.265625" style="94"/>
    <col min="12544" max="12544" width="1.19921875" style="94" customWidth="1"/>
    <col min="12545" max="12545" width="24.06640625" style="94" customWidth="1"/>
    <col min="12546" max="12546" width="6.9296875" style="94" customWidth="1"/>
    <col min="12547" max="12547" width="8.1328125" style="94" customWidth="1"/>
    <col min="12548" max="12548" width="8.06640625" style="94" customWidth="1"/>
    <col min="12549" max="12549" width="8.19921875" style="94" customWidth="1"/>
    <col min="12550" max="12550" width="7.796875" style="94" customWidth="1"/>
    <col min="12551" max="12551" width="2.9296875" style="94" customWidth="1"/>
    <col min="12552" max="12552" width="20.796875" style="94" customWidth="1"/>
    <col min="12553" max="12553" width="16.19921875" style="94" customWidth="1"/>
    <col min="12554" max="12799" width="6.265625" style="94"/>
    <col min="12800" max="12800" width="1.19921875" style="94" customWidth="1"/>
    <col min="12801" max="12801" width="24.06640625" style="94" customWidth="1"/>
    <col min="12802" max="12802" width="6.9296875" style="94" customWidth="1"/>
    <col min="12803" max="12803" width="8.1328125" style="94" customWidth="1"/>
    <col min="12804" max="12804" width="8.06640625" style="94" customWidth="1"/>
    <col min="12805" max="12805" width="8.19921875" style="94" customWidth="1"/>
    <col min="12806" max="12806" width="7.796875" style="94" customWidth="1"/>
    <col min="12807" max="12807" width="2.9296875" style="94" customWidth="1"/>
    <col min="12808" max="12808" width="20.796875" style="94" customWidth="1"/>
    <col min="12809" max="12809" width="16.19921875" style="94" customWidth="1"/>
    <col min="12810" max="13055" width="6.265625" style="94"/>
    <col min="13056" max="13056" width="1.19921875" style="94" customWidth="1"/>
    <col min="13057" max="13057" width="24.06640625" style="94" customWidth="1"/>
    <col min="13058" max="13058" width="6.9296875" style="94" customWidth="1"/>
    <col min="13059" max="13059" width="8.1328125" style="94" customWidth="1"/>
    <col min="13060" max="13060" width="8.06640625" style="94" customWidth="1"/>
    <col min="13061" max="13061" width="8.19921875" style="94" customWidth="1"/>
    <col min="13062" max="13062" width="7.796875" style="94" customWidth="1"/>
    <col min="13063" max="13063" width="2.9296875" style="94" customWidth="1"/>
    <col min="13064" max="13064" width="20.796875" style="94" customWidth="1"/>
    <col min="13065" max="13065" width="16.19921875" style="94" customWidth="1"/>
    <col min="13066" max="13311" width="6.265625" style="94"/>
    <col min="13312" max="13312" width="1.19921875" style="94" customWidth="1"/>
    <col min="13313" max="13313" width="24.06640625" style="94" customWidth="1"/>
    <col min="13314" max="13314" width="6.9296875" style="94" customWidth="1"/>
    <col min="13315" max="13315" width="8.1328125" style="94" customWidth="1"/>
    <col min="13316" max="13316" width="8.06640625" style="94" customWidth="1"/>
    <col min="13317" max="13317" width="8.19921875" style="94" customWidth="1"/>
    <col min="13318" max="13318" width="7.796875" style="94" customWidth="1"/>
    <col min="13319" max="13319" width="2.9296875" style="94" customWidth="1"/>
    <col min="13320" max="13320" width="20.796875" style="94" customWidth="1"/>
    <col min="13321" max="13321" width="16.19921875" style="94" customWidth="1"/>
    <col min="13322" max="13567" width="6.265625" style="94"/>
    <col min="13568" max="13568" width="1.19921875" style="94" customWidth="1"/>
    <col min="13569" max="13569" width="24.06640625" style="94" customWidth="1"/>
    <col min="13570" max="13570" width="6.9296875" style="94" customWidth="1"/>
    <col min="13571" max="13571" width="8.1328125" style="94" customWidth="1"/>
    <col min="13572" max="13572" width="8.06640625" style="94" customWidth="1"/>
    <col min="13573" max="13573" width="8.19921875" style="94" customWidth="1"/>
    <col min="13574" max="13574" width="7.796875" style="94" customWidth="1"/>
    <col min="13575" max="13575" width="2.9296875" style="94" customWidth="1"/>
    <col min="13576" max="13576" width="20.796875" style="94" customWidth="1"/>
    <col min="13577" max="13577" width="16.19921875" style="94" customWidth="1"/>
    <col min="13578" max="13823" width="6.265625" style="94"/>
    <col min="13824" max="13824" width="1.19921875" style="94" customWidth="1"/>
    <col min="13825" max="13825" width="24.06640625" style="94" customWidth="1"/>
    <col min="13826" max="13826" width="6.9296875" style="94" customWidth="1"/>
    <col min="13827" max="13827" width="8.1328125" style="94" customWidth="1"/>
    <col min="13828" max="13828" width="8.06640625" style="94" customWidth="1"/>
    <col min="13829" max="13829" width="8.19921875" style="94" customWidth="1"/>
    <col min="13830" max="13830" width="7.796875" style="94" customWidth="1"/>
    <col min="13831" max="13831" width="2.9296875" style="94" customWidth="1"/>
    <col min="13832" max="13832" width="20.796875" style="94" customWidth="1"/>
    <col min="13833" max="13833" width="16.19921875" style="94" customWidth="1"/>
    <col min="13834" max="14079" width="6.265625" style="94"/>
    <col min="14080" max="14080" width="1.19921875" style="94" customWidth="1"/>
    <col min="14081" max="14081" width="24.06640625" style="94" customWidth="1"/>
    <col min="14082" max="14082" width="6.9296875" style="94" customWidth="1"/>
    <col min="14083" max="14083" width="8.1328125" style="94" customWidth="1"/>
    <col min="14084" max="14084" width="8.06640625" style="94" customWidth="1"/>
    <col min="14085" max="14085" width="8.19921875" style="94" customWidth="1"/>
    <col min="14086" max="14086" width="7.796875" style="94" customWidth="1"/>
    <col min="14087" max="14087" width="2.9296875" style="94" customWidth="1"/>
    <col min="14088" max="14088" width="20.796875" style="94" customWidth="1"/>
    <col min="14089" max="14089" width="16.19921875" style="94" customWidth="1"/>
    <col min="14090" max="14335" width="6.265625" style="94"/>
    <col min="14336" max="14336" width="1.19921875" style="94" customWidth="1"/>
    <col min="14337" max="14337" width="24.06640625" style="94" customWidth="1"/>
    <col min="14338" max="14338" width="6.9296875" style="94" customWidth="1"/>
    <col min="14339" max="14339" width="8.1328125" style="94" customWidth="1"/>
    <col min="14340" max="14340" width="8.06640625" style="94" customWidth="1"/>
    <col min="14341" max="14341" width="8.19921875" style="94" customWidth="1"/>
    <col min="14342" max="14342" width="7.796875" style="94" customWidth="1"/>
    <col min="14343" max="14343" width="2.9296875" style="94" customWidth="1"/>
    <col min="14344" max="14344" width="20.796875" style="94" customWidth="1"/>
    <col min="14345" max="14345" width="16.19921875" style="94" customWidth="1"/>
    <col min="14346" max="14591" width="6.265625" style="94"/>
    <col min="14592" max="14592" width="1.19921875" style="94" customWidth="1"/>
    <col min="14593" max="14593" width="24.06640625" style="94" customWidth="1"/>
    <col min="14594" max="14594" width="6.9296875" style="94" customWidth="1"/>
    <col min="14595" max="14595" width="8.1328125" style="94" customWidth="1"/>
    <col min="14596" max="14596" width="8.06640625" style="94" customWidth="1"/>
    <col min="14597" max="14597" width="8.19921875" style="94" customWidth="1"/>
    <col min="14598" max="14598" width="7.796875" style="94" customWidth="1"/>
    <col min="14599" max="14599" width="2.9296875" style="94" customWidth="1"/>
    <col min="14600" max="14600" width="20.796875" style="94" customWidth="1"/>
    <col min="14601" max="14601" width="16.19921875" style="94" customWidth="1"/>
    <col min="14602" max="14847" width="6.265625" style="94"/>
    <col min="14848" max="14848" width="1.19921875" style="94" customWidth="1"/>
    <col min="14849" max="14849" width="24.06640625" style="94" customWidth="1"/>
    <col min="14850" max="14850" width="6.9296875" style="94" customWidth="1"/>
    <col min="14851" max="14851" width="8.1328125" style="94" customWidth="1"/>
    <col min="14852" max="14852" width="8.06640625" style="94" customWidth="1"/>
    <col min="14853" max="14853" width="8.19921875" style="94" customWidth="1"/>
    <col min="14854" max="14854" width="7.796875" style="94" customWidth="1"/>
    <col min="14855" max="14855" width="2.9296875" style="94" customWidth="1"/>
    <col min="14856" max="14856" width="20.796875" style="94" customWidth="1"/>
    <col min="14857" max="14857" width="16.19921875" style="94" customWidth="1"/>
    <col min="14858" max="15103" width="6.265625" style="94"/>
    <col min="15104" max="15104" width="1.19921875" style="94" customWidth="1"/>
    <col min="15105" max="15105" width="24.06640625" style="94" customWidth="1"/>
    <col min="15106" max="15106" width="6.9296875" style="94" customWidth="1"/>
    <col min="15107" max="15107" width="8.1328125" style="94" customWidth="1"/>
    <col min="15108" max="15108" width="8.06640625" style="94" customWidth="1"/>
    <col min="15109" max="15109" width="8.19921875" style="94" customWidth="1"/>
    <col min="15110" max="15110" width="7.796875" style="94" customWidth="1"/>
    <col min="15111" max="15111" width="2.9296875" style="94" customWidth="1"/>
    <col min="15112" max="15112" width="20.796875" style="94" customWidth="1"/>
    <col min="15113" max="15113" width="16.19921875" style="94" customWidth="1"/>
    <col min="15114" max="15359" width="6.265625" style="94"/>
    <col min="15360" max="15360" width="1.19921875" style="94" customWidth="1"/>
    <col min="15361" max="15361" width="24.06640625" style="94" customWidth="1"/>
    <col min="15362" max="15362" width="6.9296875" style="94" customWidth="1"/>
    <col min="15363" max="15363" width="8.1328125" style="94" customWidth="1"/>
    <col min="15364" max="15364" width="8.06640625" style="94" customWidth="1"/>
    <col min="15365" max="15365" width="8.19921875" style="94" customWidth="1"/>
    <col min="15366" max="15366" width="7.796875" style="94" customWidth="1"/>
    <col min="15367" max="15367" width="2.9296875" style="94" customWidth="1"/>
    <col min="15368" max="15368" width="20.796875" style="94" customWidth="1"/>
    <col min="15369" max="15369" width="16.19921875" style="94" customWidth="1"/>
    <col min="15370" max="15615" width="6.265625" style="94"/>
    <col min="15616" max="15616" width="1.19921875" style="94" customWidth="1"/>
    <col min="15617" max="15617" width="24.06640625" style="94" customWidth="1"/>
    <col min="15618" max="15618" width="6.9296875" style="94" customWidth="1"/>
    <col min="15619" max="15619" width="8.1328125" style="94" customWidth="1"/>
    <col min="15620" max="15620" width="8.06640625" style="94" customWidth="1"/>
    <col min="15621" max="15621" width="8.19921875" style="94" customWidth="1"/>
    <col min="15622" max="15622" width="7.796875" style="94" customWidth="1"/>
    <col min="15623" max="15623" width="2.9296875" style="94" customWidth="1"/>
    <col min="15624" max="15624" width="20.796875" style="94" customWidth="1"/>
    <col min="15625" max="15625" width="16.19921875" style="94" customWidth="1"/>
    <col min="15626" max="15871" width="6.265625" style="94"/>
    <col min="15872" max="15872" width="1.19921875" style="94" customWidth="1"/>
    <col min="15873" max="15873" width="24.06640625" style="94" customWidth="1"/>
    <col min="15874" max="15874" width="6.9296875" style="94" customWidth="1"/>
    <col min="15875" max="15875" width="8.1328125" style="94" customWidth="1"/>
    <col min="15876" max="15876" width="8.06640625" style="94" customWidth="1"/>
    <col min="15877" max="15877" width="8.19921875" style="94" customWidth="1"/>
    <col min="15878" max="15878" width="7.796875" style="94" customWidth="1"/>
    <col min="15879" max="15879" width="2.9296875" style="94" customWidth="1"/>
    <col min="15880" max="15880" width="20.796875" style="94" customWidth="1"/>
    <col min="15881" max="15881" width="16.19921875" style="94" customWidth="1"/>
    <col min="15882" max="16127" width="6.265625" style="94"/>
    <col min="16128" max="16128" width="1.19921875" style="94" customWidth="1"/>
    <col min="16129" max="16129" width="24.06640625" style="94" customWidth="1"/>
    <col min="16130" max="16130" width="6.9296875" style="94" customWidth="1"/>
    <col min="16131" max="16131" width="8.1328125" style="94" customWidth="1"/>
    <col min="16132" max="16132" width="8.06640625" style="94" customWidth="1"/>
    <col min="16133" max="16133" width="8.19921875" style="94" customWidth="1"/>
    <col min="16134" max="16134" width="7.796875" style="94" customWidth="1"/>
    <col min="16135" max="16135" width="2.9296875" style="94" customWidth="1"/>
    <col min="16136" max="16136" width="20.796875" style="94" customWidth="1"/>
    <col min="16137" max="16137" width="16.19921875" style="94" customWidth="1"/>
    <col min="16138" max="16384" width="6.265625" style="94"/>
  </cols>
  <sheetData>
    <row r="1" spans="1:11" s="93" customFormat="1" ht="33" x14ac:dyDescent="0.75">
      <c r="A1" s="188" t="s">
        <v>140</v>
      </c>
      <c r="B1" s="189"/>
      <c r="C1" s="189"/>
      <c r="D1" s="189"/>
      <c r="E1" s="189"/>
      <c r="F1" s="189"/>
      <c r="G1" s="189"/>
      <c r="H1" s="189"/>
      <c r="I1" s="190"/>
    </row>
    <row r="2" spans="1:11" ht="30.6" hidden="1" x14ac:dyDescent="0.6">
      <c r="A2" s="377" t="str">
        <f>IF('ตาราง 1 '!C2="","",'ตาราง 1 '!C2)</f>
        <v>เลือกคณะ/หน่วยงาน</v>
      </c>
      <c r="B2" s="378"/>
      <c r="C2" s="378"/>
      <c r="D2" s="378"/>
      <c r="E2" s="378"/>
      <c r="F2" s="378"/>
      <c r="G2" s="378"/>
      <c r="H2" s="378"/>
      <c r="I2" s="379"/>
    </row>
    <row r="3" spans="1:11" x14ac:dyDescent="0.6">
      <c r="A3" s="380" t="s">
        <v>131</v>
      </c>
      <c r="B3" s="380" t="s">
        <v>68</v>
      </c>
      <c r="C3" s="382" t="s">
        <v>132</v>
      </c>
      <c r="D3" s="383"/>
      <c r="E3" s="383"/>
      <c r="F3" s="383"/>
      <c r="G3" s="384"/>
      <c r="H3" s="380" t="s">
        <v>69</v>
      </c>
      <c r="I3" s="380" t="s">
        <v>41</v>
      </c>
      <c r="K3" s="95"/>
    </row>
    <row r="4" spans="1:11" x14ac:dyDescent="0.6">
      <c r="A4" s="381"/>
      <c r="B4" s="381"/>
      <c r="C4" s="119" t="s">
        <v>133</v>
      </c>
      <c r="D4" s="119" t="s">
        <v>134</v>
      </c>
      <c r="E4" s="119" t="s">
        <v>135</v>
      </c>
      <c r="F4" s="382" t="s">
        <v>99</v>
      </c>
      <c r="G4" s="384"/>
      <c r="H4" s="381"/>
      <c r="I4" s="381"/>
    </row>
    <row r="5" spans="1:11" x14ac:dyDescent="0.6">
      <c r="A5" s="102" t="s">
        <v>126</v>
      </c>
      <c r="B5" s="103" t="str">
        <f>IF(COUNTBLANK(Sheet4!B1:B6)=6,"",COUNT(Sheet4!B1:B6))</f>
        <v/>
      </c>
      <c r="C5" s="104" t="str">
        <f>IF(COUNTBLANK(Sheet4!B2:B4)=3,"",AVERAGE(Sheet4!B2:B4))</f>
        <v/>
      </c>
      <c r="D5" s="104" t="str">
        <f>IF(COUNTBLANK(Sheet4!B5:B6)=2,"",AVERAGE(Sheet4!B5:B6))</f>
        <v/>
      </c>
      <c r="E5" s="104" t="str">
        <f>IF('ตาราง 1 '!K6="","",'ตาราง 1 '!K6)</f>
        <v/>
      </c>
      <c r="F5" s="364" t="str">
        <f>IF('ตาราง 1 '!I53="","",'ตาราง 1 '!I53)</f>
        <v/>
      </c>
      <c r="G5" s="365"/>
      <c r="H5" s="96" t="str">
        <f>IF(F5="","",IF(F5&lt;=1.5,"การดำเนินงานต้องปรับปรุงเร่งด่วน",IF(F5&lt;=2.5,"การดำเนินงานต้องปรับปรุง",IF(F5&lt;=3.5,"การดำเนินงานระดับพอใช้",IF(F5&lt;=4.5,"การดำเนินงานระดับดี",IF(F5&lt;=5,"การดำเนินงานระดับดีมาก",""))))))</f>
        <v/>
      </c>
      <c r="I5" s="111"/>
      <c r="J5" s="95"/>
      <c r="K5" s="95"/>
    </row>
    <row r="6" spans="1:11" x14ac:dyDescent="0.6">
      <c r="A6" s="105" t="s">
        <v>136</v>
      </c>
      <c r="B6" s="103" t="str">
        <f>IF(COUNTBLANK(Sheet4!B7:B9)=3,"",COUNT(Sheet4!B7:B9))</f>
        <v/>
      </c>
      <c r="C6" s="107" t="str">
        <f>IF('ตาราง 1 '!K55="","",'ตาราง 1 '!K55)</f>
        <v/>
      </c>
      <c r="D6" s="107" t="str">
        <f>IF('ตาราง 1 '!K56="","",'ตาราง 1 '!K56)</f>
        <v/>
      </c>
      <c r="E6" s="107" t="str">
        <f>IF('ตาราง 1 '!K69="","",'ตาราง 1 '!K69)</f>
        <v/>
      </c>
      <c r="F6" s="366" t="str">
        <f>IF('ตาราง 1 '!I83="","",'ตาราง 1 '!I83)</f>
        <v/>
      </c>
      <c r="G6" s="367"/>
      <c r="H6" s="97" t="str">
        <f>IF(F6="","",IF(F6&lt;=1.5,"การดำเนินงานต้องปรับปรุงเร่งด่วน",IF(F6&lt;=2.5,"การดำเนินงานต้องปรับปรุง",IF(F6&lt;=3.5,"การดำเนินงานระดับพอใช้",IF(F6&lt;=4.5,"การดำเนินงานระดับดี",IF(F6&lt;=5,"การดำเนินงานระดับดีมาก",""))))))</f>
        <v/>
      </c>
      <c r="I6" s="112"/>
    </row>
    <row r="7" spans="1:11" x14ac:dyDescent="0.6">
      <c r="A7" s="105" t="s">
        <v>137</v>
      </c>
      <c r="B7" s="103" t="str">
        <f>IF(COUNTBLANK(Sheet4!B10)=1,"",COUNT(Sheet4!B10))</f>
        <v/>
      </c>
      <c r="C7" s="388"/>
      <c r="D7" s="107" t="str">
        <f>IF('ตาราง 1 '!K85="","",'ตาราง 1 '!K85)</f>
        <v/>
      </c>
      <c r="E7" s="388"/>
      <c r="F7" s="366" t="str">
        <f>IF('ตาราง 1 '!I87="","",'ตาราง 1 '!I87)</f>
        <v/>
      </c>
      <c r="G7" s="367"/>
      <c r="H7" s="97" t="str">
        <f>IF(F7="","",IF(F7&lt;=1.5,"การดำเนินงานต้องปรับปรุงเร่งด่วน",IF(F7&lt;=2.5,"การดำเนินงานต้องปรับปรุง",IF(F7&lt;=3.5,"การดำเนินงานระดับพอใช้",IF(F7&lt;=4.5,"การดำเนินงานระดับดี",IF(F7&lt;=5,"การดำเนินงานระดับดีมาก",""))))))</f>
        <v/>
      </c>
      <c r="I7" s="112"/>
    </row>
    <row r="8" spans="1:11" x14ac:dyDescent="0.6">
      <c r="A8" s="105" t="s">
        <v>138</v>
      </c>
      <c r="B8" s="103" t="str">
        <f>IF(COUNTBLANK(Sheet4!B11)=1,"",COUNT(Sheet4!B11))</f>
        <v/>
      </c>
      <c r="C8" s="388"/>
      <c r="D8" s="107" t="str">
        <f>IF('ตาราง 1 '!K89="","",'ตาราง 1 '!K89)</f>
        <v/>
      </c>
      <c r="E8" s="388"/>
      <c r="F8" s="366" t="str">
        <f>IF('ตาราง 1 '!I91="","",'ตาราง 1 '!I91)</f>
        <v/>
      </c>
      <c r="G8" s="367"/>
      <c r="H8" s="97" t="str">
        <f>IF(F8="","",IF(F8&lt;=1.5,"การดำเนินงานต้องปรับปรุงเร่งด่วน",IF(F8&lt;=2.5,"การดำเนินงานต้องปรับปรุง",IF(F8&lt;=3.5,"การดำเนินงานระดับพอใช้",IF(F8&lt;=4.5,"การดำเนินงานระดับดี",IF(F8&lt;=5,"การดำเนินงานระดับดีมาก",""))))))</f>
        <v/>
      </c>
      <c r="I8" s="112"/>
    </row>
    <row r="9" spans="1:11" x14ac:dyDescent="0.6">
      <c r="A9" s="105" t="s">
        <v>121</v>
      </c>
      <c r="B9" s="103" t="str">
        <f>IF(COUNTBLANK(Sheet4!B12:B13)=2,"",COUNT(Sheet4!B12:B13))</f>
        <v/>
      </c>
      <c r="C9" s="388"/>
      <c r="D9" s="104" t="str">
        <f>IF(COUNTBLANK(Sheet4!B12:B13)=2,"",AVERAGE(Sheet4!B12:B13))</f>
        <v/>
      </c>
      <c r="E9" s="388"/>
      <c r="F9" s="366" t="str">
        <f>IF('ตาราง 1 '!I96="","",'ตาราง 1 '!I96)</f>
        <v/>
      </c>
      <c r="G9" s="367"/>
      <c r="H9" s="97" t="str">
        <f>IF(F9="","",IF(F9&lt;=1.5,"การดำเนินงานต้องปรับปรุงเร่งด่วน",IF(F9&lt;=2.5,"การดำเนินงานต้องปรับปรุง",IF(F9&lt;=3.5,"การดำเนินงานระดับพอใช้",IF(F9&lt;=4.5,"การดำเนินงานระดับดี",IF(F9&lt;=5,"การดำเนินงานระดับดีมาก",""))))))</f>
        <v/>
      </c>
      <c r="I9" s="112"/>
    </row>
    <row r="10" spans="1:11" hidden="1" x14ac:dyDescent="0.6">
      <c r="A10" s="115" t="s">
        <v>145</v>
      </c>
      <c r="B10" s="106" t="str">
        <f>IF(COUNTBLANK(B5:B9)=5,"",SUM(B5:B9))</f>
        <v/>
      </c>
      <c r="C10" s="106" t="str">
        <f>IF(COUNTBLANK(C5:C6)=2,"",COUNT('ตาราง 1 '!K7:K9,'ตาราง 1 '!K56))</f>
        <v/>
      </c>
      <c r="D10" s="106" t="str">
        <f>IF(COUNTBLANK(D5:D9)=5,"",COUNT('ตาราง 1 '!K50:K51,'ตาราง 1 '!K55,'ตาราง 1 '!K85,'ตาราง 1 '!K89,'ตาราง 1 '!K93,'ตาราง 1 '!K94))</f>
        <v/>
      </c>
      <c r="E10" s="106" t="str">
        <f>IF(COUNTBLANK(E5:E6)=2,"",COUNT('ตาราง 1 '!K6,'ตาราง 1 '!K69))</f>
        <v/>
      </c>
      <c r="F10" s="368" t="s">
        <v>147</v>
      </c>
      <c r="G10" s="369"/>
      <c r="H10" s="117"/>
      <c r="I10" s="118"/>
    </row>
    <row r="11" spans="1:11" x14ac:dyDescent="0.6">
      <c r="A11" s="370" t="s">
        <v>139</v>
      </c>
      <c r="B11" s="371"/>
      <c r="C11" s="108" t="str">
        <f>IF(COUNTBLANK(C5:C6)=2,"",AVERAGE('ตาราง 1 '!K7:K9,'ตาราง 1 '!K56))</f>
        <v/>
      </c>
      <c r="D11" s="108" t="str">
        <f>IF(COUNTBLANK(D5:D9)=5,"",AVERAGE('ตาราง 1 '!K50:K51,'ตาราง 1 '!K55,'ตาราง 1 '!K85,'ตาราง 1 '!K89,'ตาราง 1 '!K93,'ตาราง 1 '!K94))</f>
        <v/>
      </c>
      <c r="E11" s="109" t="str">
        <f>IF(COUNTBLANK(E5:E6)=2,"",AVERAGE('ตาราง 1 '!K6,'ตาราง 1 '!K69))</f>
        <v/>
      </c>
      <c r="F11" s="372" t="str">
        <f>IF(COUNTBLANK(F5:F9)=5,"",AVERAGE('ตาราง 1 '!K6:K9,'ตาราง 1 '!K50:K51,'ตาราง 1 '!K55:K56,'ตาราง 1 '!K69,'ตาราง 1 '!K85,'ตาราง 1 '!K89,'ตาราง 1 '!K93:K94))</f>
        <v/>
      </c>
      <c r="G11" s="372"/>
      <c r="H11" s="187" t="str">
        <f t="shared" ref="H11" si="0">IF(F11="","",IF(F11&lt;=1.5,"การดำเนินงานต้องปรับปรุงเร่งด่วน",IF(F11&lt;=2.5,"การดำเนินงานต้องปรับปรุง",IF(F11&lt;=3.5,"การดำเนินงานระดับพอใช้",IF(F11&lt;=4.5,"การดำเนินงานระดับดี",IF(F11&lt;=5,"การดำเนินงานระดับดีมาก",""))))))</f>
        <v/>
      </c>
      <c r="I11" s="113"/>
    </row>
    <row r="12" spans="1:11" ht="54" x14ac:dyDescent="0.6">
      <c r="A12" s="373" t="s">
        <v>69</v>
      </c>
      <c r="B12" s="374"/>
      <c r="C12" s="110" t="str">
        <f>IF(C11&lt;=1.5,"การดำเนินงานต้องปรับปรุงเร่งด่วน",IF(C11&lt;=2.5,"การดำเนินงานต้องปรับปรุง",IF(C11&lt;=3.5,"การดำเนินงานระดับพอใช้",IF(C11&lt;=4.5,"การดำเนินงานระดับดี",IF(C11&lt;=5,"การดำเนินงานระดับดีมาก","")))))</f>
        <v/>
      </c>
      <c r="D12" s="110" t="str">
        <f>IF(D11&lt;=1.5,"การดำเนินงานต้องปรับปรุงเร่งด่วน",IF(D11&lt;=2.5,"การดำเนินงานต้องปรับปรุง",IF(D11&lt;=3.5,"การดำเนินงานระดับพอใช้",IF(D11&lt;=4.5,"การดำเนินงานระดับดี",IF(D11&lt;=5,"การดำเนินงานระดับดีมาก","")))))</f>
        <v/>
      </c>
      <c r="E12" s="110" t="str">
        <f>IF(E11&lt;=1.5,"การดำเนินงานต้องปรับปรุงเร่งด่วน",IF(E11&lt;=2.5,"การดำเนินงานต้องปรับปรุง",IF(E11&lt;=3.5,"การดำเนินงานระดับพอใช้",IF(E11&lt;=4.5,"การดำเนินงานระดับดี",IF(E11&lt;=5,"การดำเนินงานระดับดีมาก","")))))</f>
        <v/>
      </c>
      <c r="F12" s="375"/>
      <c r="G12" s="375"/>
      <c r="H12" s="376"/>
      <c r="I12" s="376"/>
    </row>
    <row r="14" spans="1:11" x14ac:dyDescent="0.6">
      <c r="A14" s="363"/>
      <c r="B14" s="363"/>
      <c r="C14" s="363"/>
      <c r="D14" s="363"/>
      <c r="E14" s="363"/>
      <c r="F14" s="363"/>
      <c r="G14" s="363"/>
      <c r="H14" s="363"/>
      <c r="I14" s="363"/>
    </row>
  </sheetData>
  <sheetProtection algorithmName="SHA-512" hashValue="fAgIIvzUP5Z5yjWMFRah/ZGoaZPDjtE1xXp/1Uy++vNBOeKjfzQtvRKNvrOBoM3fA6eqOLSqgVd9PDEErtEZnQ==" saltValue="kT5jHwFQd3WWu645ls3kLQ==" spinCount="100000" sheet="1" objects="1" scenarios="1" selectLockedCells="1"/>
  <mergeCells count="19">
    <mergeCell ref="A2:I2"/>
    <mergeCell ref="A3:A4"/>
    <mergeCell ref="B3:B4"/>
    <mergeCell ref="C3:G3"/>
    <mergeCell ref="H3:H4"/>
    <mergeCell ref="I3:I4"/>
    <mergeCell ref="F4:G4"/>
    <mergeCell ref="A14:I14"/>
    <mergeCell ref="F5:G5"/>
    <mergeCell ref="F6:G6"/>
    <mergeCell ref="F7:G7"/>
    <mergeCell ref="F8:G8"/>
    <mergeCell ref="F9:G9"/>
    <mergeCell ref="F10:G10"/>
    <mergeCell ref="A11:B11"/>
    <mergeCell ref="F11:G11"/>
    <mergeCell ref="A12:B12"/>
    <mergeCell ref="F12:G12"/>
    <mergeCell ref="H12:I12"/>
  </mergeCells>
  <conditionalFormatting sqref="A2:I2">
    <cfRule type="notContainsBlanks" dxfId="351" priority="2">
      <formula>LEN(TRIM(A2))&gt;0</formula>
    </cfRule>
  </conditionalFormatting>
  <printOptions horizontalCentered="1"/>
  <pageMargins left="0.25" right="0.25" top="0.75" bottom="0.6" header="0.3" footer="0.3"/>
  <pageSetup paperSize="9" orientation="landscape" r:id="rId1"/>
  <headerFooter>
    <oddFooter>&amp;LCalculator Ver.1.1s Update (22-05-2012)&amp;Rหน้าที่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4"/>
  <sheetViews>
    <sheetView workbookViewId="0">
      <selection activeCell="A2" sqref="A2"/>
    </sheetView>
  </sheetViews>
  <sheetFormatPr defaultRowHeight="20.399999999999999" x14ac:dyDescent="0.35"/>
  <cols>
    <col min="1" max="1" width="35.9296875" customWidth="1"/>
    <col min="2" max="2" width="24" customWidth="1"/>
  </cols>
  <sheetData>
    <row r="2" spans="1:2" x14ac:dyDescent="0.35">
      <c r="A2" s="126" t="s">
        <v>151</v>
      </c>
      <c r="B2" s="120" t="s">
        <v>148</v>
      </c>
    </row>
    <row r="3" spans="1:2" x14ac:dyDescent="0.35">
      <c r="A3" s="121" t="s">
        <v>152</v>
      </c>
      <c r="B3" s="122">
        <v>8</v>
      </c>
    </row>
    <row r="4" spans="1:2" s="125" customFormat="1" hidden="1" x14ac:dyDescent="0.35">
      <c r="A4" s="123" t="s">
        <v>149</v>
      </c>
      <c r="B4" s="124">
        <v>4</v>
      </c>
    </row>
    <row r="5" spans="1:2" s="125" customFormat="1" hidden="1" x14ac:dyDescent="0.35">
      <c r="A5" s="123" t="s">
        <v>150</v>
      </c>
      <c r="B5" s="124">
        <v>6</v>
      </c>
    </row>
    <row r="6" spans="1:2" x14ac:dyDescent="0.35">
      <c r="A6" s="121" t="s">
        <v>153</v>
      </c>
      <c r="B6" s="122">
        <v>20</v>
      </c>
    </row>
    <row r="7" spans="1:2" x14ac:dyDescent="0.35">
      <c r="A7" s="121" t="s">
        <v>154</v>
      </c>
      <c r="B7" s="122">
        <v>20</v>
      </c>
    </row>
    <row r="8" spans="1:2" x14ac:dyDescent="0.35">
      <c r="A8" s="121" t="s">
        <v>155</v>
      </c>
      <c r="B8" s="122">
        <v>8</v>
      </c>
    </row>
    <row r="9" spans="1:2" x14ac:dyDescent="0.35">
      <c r="A9" s="121" t="s">
        <v>156</v>
      </c>
      <c r="B9" s="122">
        <v>20</v>
      </c>
    </row>
    <row r="10" spans="1:2" x14ac:dyDescent="0.35">
      <c r="A10" s="121" t="s">
        <v>157</v>
      </c>
      <c r="B10" s="122">
        <v>25</v>
      </c>
    </row>
    <row r="11" spans="1:2" x14ac:dyDescent="0.35">
      <c r="A11" s="121" t="s">
        <v>158</v>
      </c>
      <c r="B11" s="122">
        <v>50</v>
      </c>
    </row>
    <row r="12" spans="1:2" x14ac:dyDescent="0.35">
      <c r="A12" s="121" t="s">
        <v>159</v>
      </c>
      <c r="B12" s="122">
        <v>30</v>
      </c>
    </row>
    <row r="13" spans="1:2" x14ac:dyDescent="0.35">
      <c r="A13" s="121" t="s">
        <v>160</v>
      </c>
      <c r="B13" s="122">
        <v>8</v>
      </c>
    </row>
    <row r="14" spans="1:2" x14ac:dyDescent="0.35">
      <c r="A14" s="121" t="s">
        <v>161</v>
      </c>
      <c r="B14" s="122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F8" sqref="F8"/>
    </sheetView>
  </sheetViews>
  <sheetFormatPr defaultRowHeight="20.399999999999999" x14ac:dyDescent="0.35"/>
  <cols>
    <col min="2" max="2" width="9.265625" bestFit="1" customWidth="1"/>
  </cols>
  <sheetData>
    <row r="1" spans="1:2" x14ac:dyDescent="0.35">
      <c r="A1">
        <v>1.1000000000000001</v>
      </c>
      <c r="B1" s="101" t="str">
        <f>IF('ตาราง 1 '!K6="","",'ตาราง 1 '!K6)</f>
        <v/>
      </c>
    </row>
    <row r="2" spans="1:2" x14ac:dyDescent="0.35">
      <c r="A2">
        <v>1.2</v>
      </c>
      <c r="B2" s="101" t="str">
        <f>IF('ตาราง 1 '!K7="","",'ตาราง 1 '!K7)</f>
        <v/>
      </c>
    </row>
    <row r="3" spans="1:2" x14ac:dyDescent="0.35">
      <c r="A3">
        <v>1.3</v>
      </c>
      <c r="B3" s="101" t="str">
        <f>IF('ตาราง 1 '!K8="","",'ตาราง 1 '!K8)</f>
        <v/>
      </c>
    </row>
    <row r="4" spans="1:2" x14ac:dyDescent="0.35">
      <c r="A4">
        <v>1.4</v>
      </c>
      <c r="B4" s="101" t="str">
        <f>IF('ตาราง 1 '!K9="","",'ตาราง 1 '!K9)</f>
        <v/>
      </c>
    </row>
    <row r="5" spans="1:2" x14ac:dyDescent="0.35">
      <c r="A5">
        <v>1.5</v>
      </c>
      <c r="B5" s="101" t="str">
        <f>IF('ตาราง 1 '!K50="","",'ตาราง 1 '!K50)</f>
        <v/>
      </c>
    </row>
    <row r="6" spans="1:2" x14ac:dyDescent="0.35">
      <c r="A6">
        <v>1.6</v>
      </c>
      <c r="B6" s="101" t="str">
        <f>IF('ตาราง 1 '!K51="","",'ตาราง 1 '!K51)</f>
        <v/>
      </c>
    </row>
    <row r="7" spans="1:2" x14ac:dyDescent="0.35">
      <c r="A7">
        <v>2.1</v>
      </c>
      <c r="B7" s="101" t="str">
        <f>IF('ตาราง 1 '!K55="","",'ตาราง 1 '!K55)</f>
        <v/>
      </c>
    </row>
    <row r="8" spans="1:2" x14ac:dyDescent="0.35">
      <c r="A8">
        <v>2.2000000000000002</v>
      </c>
      <c r="B8" s="101" t="str">
        <f>IF('ตาราง 1 '!K56="","",'ตาราง 1 '!K56)</f>
        <v/>
      </c>
    </row>
    <row r="9" spans="1:2" x14ac:dyDescent="0.35">
      <c r="A9">
        <v>2.2999999999999998</v>
      </c>
      <c r="B9" s="101" t="str">
        <f>IF('ตาราง 1 '!K69="","",'ตาราง 1 '!K69)</f>
        <v/>
      </c>
    </row>
    <row r="10" spans="1:2" x14ac:dyDescent="0.35">
      <c r="A10">
        <v>3.1</v>
      </c>
      <c r="B10" s="101" t="str">
        <f>IF('ตาราง 1 '!K85="","",'ตาราง 1 '!K85)</f>
        <v/>
      </c>
    </row>
    <row r="11" spans="1:2" x14ac:dyDescent="0.35">
      <c r="A11">
        <v>4.0999999999999996</v>
      </c>
      <c r="B11" s="101" t="str">
        <f>IF('ตาราง 1 '!K89="","",'ตาราง 1 '!K89)</f>
        <v/>
      </c>
    </row>
    <row r="12" spans="1:2" x14ac:dyDescent="0.35">
      <c r="A12">
        <v>5.0999999999999996</v>
      </c>
      <c r="B12" s="101" t="str">
        <f>IF('ตาราง 1 '!K93="","",'ตาราง 1 '!K93)</f>
        <v/>
      </c>
    </row>
    <row r="13" spans="1:2" x14ac:dyDescent="0.35">
      <c r="A13">
        <v>5.2</v>
      </c>
      <c r="B13" s="101" t="str">
        <f>IF('ตาราง 1 '!K94="","",'ตาราง 1 '!K94)</f>
        <v/>
      </c>
    </row>
  </sheetData>
  <sheetProtection algorithmName="SHA-512" hashValue="Zxo6fSMJz6UgUkdmBp7JwWU4xvWwJvBsb6ABMn/yeOp6OpaL5AnCajmrlwIGCB5ORcGQWsmqktTY6XTdAZQOkA==" saltValue="Tm4A/3sgbee+b3Y8+jDGo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Q41"/>
  <sheetViews>
    <sheetView zoomScaleNormal="100" workbookViewId="0">
      <selection activeCell="H6" sqref="H6"/>
    </sheetView>
  </sheetViews>
  <sheetFormatPr defaultRowHeight="21" x14ac:dyDescent="0.4"/>
  <cols>
    <col min="1" max="16384" width="9.06640625" style="59"/>
  </cols>
  <sheetData>
    <row r="1" spans="2:17" x14ac:dyDescent="0.4">
      <c r="G1" s="60" t="s">
        <v>6</v>
      </c>
      <c r="H1" s="59" t="s">
        <v>92</v>
      </c>
      <c r="J1" s="59" t="s">
        <v>74</v>
      </c>
    </row>
    <row r="2" spans="2:17" x14ac:dyDescent="0.4">
      <c r="B2" s="59" t="s">
        <v>63</v>
      </c>
      <c r="D2" s="59" t="s">
        <v>104</v>
      </c>
      <c r="F2" s="59" t="s">
        <v>28</v>
      </c>
      <c r="G2" s="61" t="s">
        <v>28</v>
      </c>
      <c r="H2" s="59" t="s">
        <v>66</v>
      </c>
      <c r="J2" s="55" t="s">
        <v>51</v>
      </c>
      <c r="K2" s="56" t="s">
        <v>71</v>
      </c>
      <c r="L2" s="56"/>
      <c r="M2" s="56"/>
      <c r="N2" s="56"/>
      <c r="O2" s="56"/>
      <c r="P2" s="56"/>
      <c r="Q2" s="56"/>
    </row>
    <row r="3" spans="2:17" x14ac:dyDescent="0.4">
      <c r="B3" s="59" t="s">
        <v>49</v>
      </c>
      <c r="D3" s="59" t="s">
        <v>56</v>
      </c>
      <c r="F3" s="59" t="s">
        <v>75</v>
      </c>
      <c r="G3" s="61">
        <v>0</v>
      </c>
      <c r="H3" s="59" t="s">
        <v>67</v>
      </c>
      <c r="J3" s="55" t="s">
        <v>50</v>
      </c>
      <c r="K3" s="56" t="s">
        <v>72</v>
      </c>
      <c r="L3" s="56"/>
      <c r="M3" s="56"/>
      <c r="N3" s="56"/>
      <c r="O3" s="56"/>
      <c r="P3" s="56"/>
      <c r="Q3" s="56"/>
    </row>
    <row r="4" spans="2:17" x14ac:dyDescent="0.4">
      <c r="B4" s="59" t="s">
        <v>50</v>
      </c>
      <c r="D4" s="59" t="s">
        <v>57</v>
      </c>
      <c r="F4" s="59" t="s">
        <v>0</v>
      </c>
      <c r="G4" s="61">
        <v>1</v>
      </c>
      <c r="H4" s="59" t="s">
        <v>142</v>
      </c>
      <c r="J4" s="55" t="s">
        <v>49</v>
      </c>
      <c r="K4" s="56" t="s">
        <v>73</v>
      </c>
      <c r="L4" s="56"/>
      <c r="M4" s="56"/>
      <c r="N4" s="56"/>
      <c r="O4" s="56"/>
      <c r="P4" s="56"/>
      <c r="Q4" s="56"/>
    </row>
    <row r="5" spans="2:17" x14ac:dyDescent="0.4">
      <c r="B5" s="59" t="s">
        <v>51</v>
      </c>
      <c r="D5" s="59" t="s">
        <v>58</v>
      </c>
      <c r="F5" s="59" t="s">
        <v>10</v>
      </c>
      <c r="G5" s="61">
        <v>2</v>
      </c>
      <c r="H5" s="59" t="s">
        <v>143</v>
      </c>
    </row>
    <row r="6" spans="2:17" x14ac:dyDescent="0.4">
      <c r="D6" s="59" t="s">
        <v>59</v>
      </c>
      <c r="G6" s="61">
        <v>3</v>
      </c>
    </row>
    <row r="7" spans="2:17" x14ac:dyDescent="0.4">
      <c r="D7" s="59" t="s">
        <v>60</v>
      </c>
      <c r="G7" s="61">
        <v>4</v>
      </c>
      <c r="J7" s="56" t="s">
        <v>82</v>
      </c>
    </row>
    <row r="8" spans="2:17" x14ac:dyDescent="0.4">
      <c r="D8" s="59" t="s">
        <v>61</v>
      </c>
      <c r="F8" s="59" t="s">
        <v>28</v>
      </c>
      <c r="G8" s="61">
        <v>5</v>
      </c>
      <c r="J8" s="56" t="e">
        <f>12-COUNTIF(#REF!,"ไม่ประเมินเกณฑ์นี้")</f>
        <v>#REF!</v>
      </c>
    </row>
    <row r="9" spans="2:17" x14ac:dyDescent="0.4">
      <c r="D9" s="59" t="s">
        <v>62</v>
      </c>
      <c r="F9" s="59" t="s">
        <v>0</v>
      </c>
      <c r="J9" s="55" t="s">
        <v>51</v>
      </c>
      <c r="K9" s="56"/>
    </row>
    <row r="10" spans="2:17" x14ac:dyDescent="0.4">
      <c r="F10" s="59" t="s">
        <v>10</v>
      </c>
      <c r="J10" s="55" t="s">
        <v>50</v>
      </c>
      <c r="K10" s="59" t="s">
        <v>76</v>
      </c>
      <c r="N10" s="59" t="s">
        <v>100</v>
      </c>
    </row>
    <row r="11" spans="2:17" x14ac:dyDescent="0.4">
      <c r="J11" s="55" t="s">
        <v>49</v>
      </c>
      <c r="K11" s="59" t="s">
        <v>75</v>
      </c>
    </row>
    <row r="13" spans="2:17" x14ac:dyDescent="0.4">
      <c r="K13" s="62" t="s">
        <v>8</v>
      </c>
      <c r="L13" s="63"/>
    </row>
    <row r="14" spans="2:17" x14ac:dyDescent="0.4">
      <c r="K14" s="62" t="s">
        <v>9</v>
      </c>
      <c r="L14" s="63"/>
    </row>
    <row r="15" spans="2:17" x14ac:dyDescent="0.4">
      <c r="K15" s="62" t="s">
        <v>16</v>
      </c>
      <c r="L15" s="63"/>
    </row>
    <row r="16" spans="2:17" x14ac:dyDescent="0.4">
      <c r="K16" s="62" t="s">
        <v>17</v>
      </c>
      <c r="L16" s="63"/>
    </row>
    <row r="17" spans="10:16" x14ac:dyDescent="0.4">
      <c r="K17" s="62" t="s">
        <v>46</v>
      </c>
      <c r="L17" s="63"/>
    </row>
    <row r="18" spans="10:16" x14ac:dyDescent="0.4">
      <c r="K18" s="62" t="s">
        <v>18</v>
      </c>
      <c r="L18" s="63"/>
    </row>
    <row r="19" spans="10:16" x14ac:dyDescent="0.4">
      <c r="K19" s="62" t="s">
        <v>19</v>
      </c>
      <c r="L19" s="63"/>
    </row>
    <row r="20" spans="10:16" x14ac:dyDescent="0.4">
      <c r="K20" s="62" t="s">
        <v>93</v>
      </c>
      <c r="L20" s="63"/>
    </row>
    <row r="21" spans="10:16" x14ac:dyDescent="0.4">
      <c r="K21" s="62" t="s">
        <v>21</v>
      </c>
      <c r="L21" s="63"/>
    </row>
    <row r="22" spans="10:16" x14ac:dyDescent="0.4">
      <c r="K22" s="62" t="s">
        <v>22</v>
      </c>
      <c r="L22" s="63"/>
    </row>
    <row r="23" spans="10:16" x14ac:dyDescent="0.4">
      <c r="K23" s="62" t="s">
        <v>23</v>
      </c>
      <c r="L23" s="63"/>
    </row>
    <row r="24" spans="10:16" x14ac:dyDescent="0.4">
      <c r="K24" s="62" t="s">
        <v>24</v>
      </c>
      <c r="L24" s="63"/>
    </row>
    <row r="26" spans="10:16" x14ac:dyDescent="0.4">
      <c r="J26" s="59" t="s">
        <v>75</v>
      </c>
      <c r="K26" s="64" t="s">
        <v>83</v>
      </c>
      <c r="L26" s="65"/>
      <c r="M26" s="66"/>
      <c r="N26" s="66"/>
      <c r="O26" s="66"/>
      <c r="P26" s="66"/>
    </row>
    <row r="27" spans="10:16" x14ac:dyDescent="0.4">
      <c r="J27" s="59" t="s">
        <v>0</v>
      </c>
      <c r="K27" s="64" t="s">
        <v>84</v>
      </c>
      <c r="L27" s="65"/>
      <c r="M27" s="66"/>
      <c r="N27" s="66"/>
      <c r="O27" s="66"/>
      <c r="P27" s="66"/>
    </row>
    <row r="28" spans="10:16" x14ac:dyDescent="0.4">
      <c r="J28" s="59" t="s">
        <v>10</v>
      </c>
      <c r="K28" s="64" t="s">
        <v>77</v>
      </c>
      <c r="L28" s="65"/>
      <c r="M28" s="66"/>
      <c r="N28" s="66"/>
      <c r="O28" s="66"/>
      <c r="P28" s="66"/>
    </row>
    <row r="29" spans="10:16" x14ac:dyDescent="0.4">
      <c r="J29" s="59" t="s">
        <v>28</v>
      </c>
      <c r="K29" s="64" t="s">
        <v>78</v>
      </c>
      <c r="L29" s="65"/>
      <c r="M29" s="66"/>
      <c r="N29" s="66"/>
      <c r="O29" s="66"/>
      <c r="P29" s="66"/>
    </row>
    <row r="30" spans="10:16" x14ac:dyDescent="0.4">
      <c r="K30" s="64" t="s">
        <v>79</v>
      </c>
      <c r="L30" s="65"/>
      <c r="M30" s="66"/>
      <c r="N30" s="66"/>
      <c r="O30" s="66"/>
      <c r="P30" s="66"/>
    </row>
    <row r="31" spans="10:16" x14ac:dyDescent="0.4">
      <c r="K31" s="64" t="s">
        <v>94</v>
      </c>
      <c r="L31" s="65"/>
      <c r="M31" s="66"/>
      <c r="N31" s="66"/>
      <c r="O31" s="66"/>
      <c r="P31" s="66"/>
    </row>
    <row r="32" spans="10:16" x14ac:dyDescent="0.4">
      <c r="K32" s="64" t="s">
        <v>80</v>
      </c>
      <c r="L32" s="65"/>
      <c r="M32" s="66"/>
      <c r="N32" s="66"/>
      <c r="O32" s="66"/>
      <c r="P32" s="66"/>
    </row>
    <row r="33" spans="9:17" x14ac:dyDescent="0.4">
      <c r="K33" s="64" t="s">
        <v>81</v>
      </c>
      <c r="L33" s="65"/>
      <c r="M33" s="66"/>
      <c r="N33" s="66"/>
      <c r="O33" s="66"/>
      <c r="P33" s="66"/>
    </row>
    <row r="34" spans="9:17" x14ac:dyDescent="0.4">
      <c r="K34" s="62"/>
      <c r="L34" s="63"/>
    </row>
    <row r="35" spans="9:17" x14ac:dyDescent="0.4">
      <c r="J35" s="59" t="s">
        <v>85</v>
      </c>
      <c r="K35" s="62"/>
      <c r="L35" s="63"/>
    </row>
    <row r="36" spans="9:17" x14ac:dyDescent="0.4">
      <c r="I36" s="59" t="e">
        <f>IF(C3=อ้างอิง!J40,อ้างอิง!K40,IF(#REF!=อ้างอิง!M10,"",IF(#REF!=อ้างอิง!J11,"","โปรดเลือกระดับการประเมินหลักสูตร")))</f>
        <v>#REF!</v>
      </c>
      <c r="J36" s="55" t="s">
        <v>51</v>
      </c>
      <c r="K36" s="56" t="s">
        <v>86</v>
      </c>
      <c r="L36" s="56"/>
      <c r="M36" s="56"/>
      <c r="N36" s="56"/>
      <c r="O36" s="56"/>
      <c r="P36" s="56"/>
      <c r="Q36" s="56"/>
    </row>
    <row r="37" spans="9:17" x14ac:dyDescent="0.4">
      <c r="J37" s="55" t="s">
        <v>50</v>
      </c>
      <c r="K37" s="56" t="s">
        <v>87</v>
      </c>
      <c r="L37" s="56"/>
      <c r="M37" s="56"/>
      <c r="N37" s="56"/>
      <c r="O37" s="56"/>
      <c r="P37" s="56"/>
      <c r="Q37" s="56"/>
    </row>
    <row r="38" spans="9:17" x14ac:dyDescent="0.4">
      <c r="J38" s="55" t="s">
        <v>49</v>
      </c>
      <c r="K38" s="56" t="s">
        <v>88</v>
      </c>
      <c r="L38" s="56"/>
      <c r="M38" s="56"/>
      <c r="N38" s="56"/>
      <c r="O38" s="56"/>
      <c r="P38" s="56"/>
      <c r="Q38" s="56"/>
    </row>
    <row r="40" spans="9:17" x14ac:dyDescent="0.4">
      <c r="J40" s="59" t="s">
        <v>51</v>
      </c>
      <c r="K40" s="385" t="s">
        <v>45</v>
      </c>
      <c r="L40" s="386"/>
      <c r="M40" s="387"/>
    </row>
    <row r="41" spans="9:17" x14ac:dyDescent="0.4">
      <c r="K41" s="59" t="s">
        <v>91</v>
      </c>
    </row>
  </sheetData>
  <sheetProtection algorithmName="SHA-512" hashValue="6cpnULpG2Vk1lDClwZzhJCu00AXNB9XwK9yCBwF/Bs7KqUzaQeLznhHpFKB85Bqgts7ypQ22uIov2G3YiZFItA==" saltValue="dtkf00f0heF2qtlntujeGA==" spinCount="100000" sheet="1" objects="1" scenarios="1"/>
  <mergeCells count="1">
    <mergeCell ref="K40:M4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4</vt:i4>
      </vt:variant>
    </vt:vector>
  </HeadingPairs>
  <TitlesOfParts>
    <vt:vector size="12" baseType="lpstr">
      <vt:lpstr>กรอกผลระดับหลักสูตร</vt:lpstr>
      <vt:lpstr>Sheet1</vt:lpstr>
      <vt:lpstr>วิธีใช้ </vt:lpstr>
      <vt:lpstr>ตาราง 1 </vt:lpstr>
      <vt:lpstr>ตาราง 2</vt:lpstr>
      <vt:lpstr>CDS</vt:lpstr>
      <vt:lpstr>Sheet4</vt:lpstr>
      <vt:lpstr>อ้างอิง</vt:lpstr>
      <vt:lpstr>'ตาราง 1 '!Print_Area</vt:lpstr>
      <vt:lpstr>'วิธีใช้ '!Print_Area</vt:lpstr>
      <vt:lpstr>'ตาราง 1 '!Print_Titles</vt:lpstr>
      <vt:lpstr>'วิธีใช้ 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VRU</dc:creator>
  <cp:lastModifiedBy>Nareekan_SQM</cp:lastModifiedBy>
  <cp:lastPrinted>2015-08-17T08:21:44Z</cp:lastPrinted>
  <dcterms:created xsi:type="dcterms:W3CDTF">2015-07-17T02:38:54Z</dcterms:created>
  <dcterms:modified xsi:type="dcterms:W3CDTF">2017-02-09T01:48:58Z</dcterms:modified>
</cp:coreProperties>
</file>