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เวิร์กบุ๊กนี้"/>
  <mc:AlternateContent xmlns:mc="http://schemas.openxmlformats.org/markup-compatibility/2006">
    <mc:Choice Requires="x15">
      <x15ac:absPath xmlns:x15ac="http://schemas.microsoft.com/office/spreadsheetml/2010/11/ac" url="D:\กิ่งก้อย งานประกันคุณภาพ 62\2563\ตารางคำนวณสูตร สาธิต\"/>
    </mc:Choice>
  </mc:AlternateContent>
  <bookViews>
    <workbookView xWindow="0" yWindow="0" windowWidth="23040" windowHeight="9420" tabRatio="715" firstSheet="3" activeTab="3"/>
  </bookViews>
  <sheets>
    <sheet name="กรอกผลระดับหลักสูตร" sheetId="4" state="hidden" r:id="rId1"/>
    <sheet name="Sheet1" sheetId="1" state="hidden" r:id="rId2"/>
    <sheet name="วิธีใช้ " sheetId="21" state="hidden" r:id="rId3"/>
    <sheet name="ตาราง 1 " sheetId="17" r:id="rId4"/>
    <sheet name="ตาราง 2" sheetId="18" r:id="rId5"/>
    <sheet name="CDS" sheetId="20" state="hidden" r:id="rId6"/>
    <sheet name="Sheet4" sheetId="19" state="hidden" r:id="rId7"/>
    <sheet name="อ้างอิง" sheetId="5" state="hidden" r:id="rId8"/>
  </sheets>
  <externalReferences>
    <externalReference r:id="rId9"/>
    <externalReference r:id="rId10"/>
    <externalReference r:id="rId11"/>
  </externalReferences>
  <definedNames>
    <definedName name="_xlnm._FilterDatabase" localSheetId="1" hidden="1">Sheet1!$B$3:$B$6</definedName>
    <definedName name="Faculty" localSheetId="4">[1]info!$E$3:$E$24</definedName>
    <definedName name="Faculty">#REF!</definedName>
    <definedName name="FacultyList" localSheetId="4">[2]info!$E$1:$E$22</definedName>
    <definedName name="FacultyList">#REF!</definedName>
    <definedName name="Have" localSheetId="4">[2]info!$G$1:$G$3</definedName>
    <definedName name="Have">#REF!</definedName>
    <definedName name="_xlnm.Print_Area" localSheetId="3">'ตาราง 1 '!$A$1:$L$30</definedName>
    <definedName name="_xlnm.Print_Area" localSheetId="2">'วิธีใช้ '!$A$1:$R$48</definedName>
    <definedName name="_xlnm.Print_Titles" localSheetId="3">'ตาราง 1 '!$2:$3</definedName>
    <definedName name="_xlnm.Print_Titles" localSheetId="2">'วิธีใช้ '!$1:$2</definedName>
    <definedName name="sa" localSheetId="3">[3]faculty!#REF!</definedName>
    <definedName name="sa" localSheetId="4">[2]faculty!#REF!</definedName>
    <definedName name="sa">[3]faculty!#REF!</definedName>
    <definedName name="Year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7" i="17" l="1"/>
  <c r="C9" i="18" l="1"/>
  <c r="K13" i="17" l="1"/>
  <c r="H13" i="17"/>
  <c r="H25" i="17" l="1"/>
  <c r="G25" i="17"/>
  <c r="K20" i="17"/>
  <c r="K21" i="17"/>
  <c r="E6" i="18" s="1"/>
  <c r="K18" i="17"/>
  <c r="H10" i="17"/>
  <c r="G10" i="17"/>
  <c r="K6" i="17"/>
  <c r="K5" i="17"/>
  <c r="M14" i="17" l="1"/>
  <c r="E4" i="18" s="1"/>
  <c r="M24" i="17"/>
  <c r="B4" i="18" s="1"/>
  <c r="I7" i="17"/>
  <c r="I25" i="17"/>
  <c r="K25" i="17" s="1"/>
  <c r="E7" i="18" s="1"/>
  <c r="I10" i="17"/>
  <c r="K10" i="17" s="1"/>
  <c r="M15" i="17" s="1"/>
  <c r="E5" i="18" s="1"/>
  <c r="G13" i="17"/>
  <c r="I13" i="17" s="1"/>
  <c r="P11" i="17" l="1"/>
  <c r="P12" i="17"/>
  <c r="F4" i="18"/>
  <c r="K19" i="17"/>
  <c r="P13" i="17" l="1"/>
  <c r="E8" i="18" s="1"/>
  <c r="E9" i="18" s="1"/>
  <c r="M26" i="17"/>
  <c r="B6" i="18" s="1"/>
  <c r="M16" i="17"/>
  <c r="D6" i="18" s="1"/>
  <c r="H4" i="18"/>
  <c r="I22" i="17"/>
  <c r="F6" i="18" s="1"/>
  <c r="H6" i="18" s="1"/>
  <c r="J18" i="17" l="1"/>
  <c r="K24" i="17" l="1"/>
  <c r="D7" i="18" s="1"/>
  <c r="B7" i="18" l="1"/>
  <c r="I28" i="17"/>
  <c r="F7" i="18" s="1"/>
  <c r="K9" i="17"/>
  <c r="I29" i="17" s="1"/>
  <c r="D5" i="18" l="1"/>
  <c r="M25" i="17"/>
  <c r="B5" i="18" s="1"/>
  <c r="O11" i="17"/>
  <c r="O12" i="17"/>
  <c r="I30" i="17"/>
  <c r="K29" i="17" s="1"/>
  <c r="F8" i="18" s="1"/>
  <c r="I16" i="17"/>
  <c r="F5" i="18" s="1"/>
  <c r="H5" i="18" s="1"/>
  <c r="H7" i="18"/>
  <c r="L22" i="17"/>
  <c r="O13" i="17" l="1"/>
  <c r="D8" i="18" s="1"/>
  <c r="D9" i="18" s="1"/>
  <c r="H8" i="18"/>
  <c r="B11" i="19"/>
  <c r="L28" i="17" l="1"/>
  <c r="B13" i="19" l="1"/>
  <c r="B3" i="19"/>
  <c r="B6" i="19"/>
  <c r="B2" i="19" l="1"/>
  <c r="B12" i="19"/>
  <c r="B10" i="19"/>
  <c r="B7" i="19"/>
  <c r="B5" i="19"/>
  <c r="J24" i="17"/>
  <c r="J19" i="17"/>
  <c r="J13" i="17"/>
  <c r="J10" i="17"/>
  <c r="J9" i="17"/>
  <c r="J6" i="17"/>
  <c r="J5" i="17"/>
  <c r="B4" i="19" l="1"/>
  <c r="B1" i="19"/>
  <c r="B9" i="19" l="1"/>
  <c r="B8" i="19"/>
  <c r="L7" i="17" l="1"/>
  <c r="L29" i="17"/>
  <c r="L16" i="17" l="1"/>
  <c r="I36" i="5"/>
  <c r="J8" i="5"/>
  <c r="G25" i="4" l="1"/>
  <c r="H25" i="4" s="1"/>
  <c r="G24" i="4"/>
  <c r="H24" i="4" s="1"/>
  <c r="I24" i="4" s="1"/>
  <c r="G22" i="4"/>
  <c r="H45" i="4" s="1"/>
</calcChain>
</file>

<file path=xl/sharedStrings.xml><?xml version="1.0" encoding="utf-8"?>
<sst xmlns="http://schemas.openxmlformats.org/spreadsheetml/2006/main" count="276" uniqueCount="172">
  <si>
    <t>ผ่าน</t>
  </si>
  <si>
    <t>ผลการดำเนินงาน</t>
  </si>
  <si>
    <t>ตัวตั้ง</t>
  </si>
  <si>
    <t>ผลลัพธ์</t>
  </si>
  <si>
    <t>ตัวหาร</t>
  </si>
  <si>
    <t>องค์ประกอบที่ 2 บัณฑิต</t>
  </si>
  <si>
    <t>คะแนน</t>
  </si>
  <si>
    <t>องค์ประกอบที่ 5 หลักสูตร การเรียนการสอน การประเมินผู้เรียน</t>
  </si>
  <si>
    <t>1. จำนวนอาจารย์ประจำหลักสูตร</t>
  </si>
  <si>
    <t>2. คุณสมบัติของอาจารย์ประจำหลักสูตร</t>
  </si>
  <si>
    <t>ไม่ผ่าน</t>
  </si>
  <si>
    <r>
      <t>ตาราง 1 ผลการประเมินตนเองรายตัวบ่งชี้ตามองค์ประกอบคุณภาพ</t>
    </r>
    <r>
      <rPr>
        <b/>
        <sz val="18"/>
        <color rgb="FF000000"/>
        <rFont val="TH SarabunPSK"/>
        <family val="2"/>
      </rPr>
      <t xml:space="preserve"> ระดับหลักสูตร</t>
    </r>
  </si>
  <si>
    <t>เกณฑ์การประเมิน</t>
  </si>
  <si>
    <t>องค์ประกอบที่ 1  การกำกับมาตรฐาน</t>
  </si>
  <si>
    <t>ตัวบ่งชี้ 1.1 การบริหารจัดการหลักสูตรตามเกณฑ์มาตรฐานหลักสูตรที่กำหนดโดย สกอ.</t>
  </si>
  <si>
    <t/>
  </si>
  <si>
    <t>3. คุณสมบัติของอาจารย์ผู้รับผิดชอบหลักสูตร</t>
  </si>
  <si>
    <t xml:space="preserve">4. คุณสมบัติของอาจารย์ผู้สอน
</t>
  </si>
  <si>
    <t>6. คุณสมบัติของอาจารย์ที่ปรึกษาวิทยานิพนธ์ร่วม (ถ้ามี)</t>
  </si>
  <si>
    <t xml:space="preserve">7. คุณสมบัติของอาจารย์ผู้สอบวิทยานิพนธ์  </t>
  </si>
  <si>
    <t>8. การตีพิมพ์เผยแพร่ผลงานของผู้สำเร็จการศึกษา</t>
  </si>
  <si>
    <t>9. ภาระงานอาจารย์ที่ปรึกษาวิทยานิพนธ์และการค้นคว้าอิสระในระดับบัณฑิตศึกษา</t>
  </si>
  <si>
    <t>10. อาจารย์ที่ปรึกษาวิทยานิพนธ์และการค้นคว้าอิสระในระดับบัณฑิตศึกษามีผลงานวิจัยอย่างต่อเนื่องและสม่ำเสมอ</t>
  </si>
  <si>
    <t>11. การปรับปรุงหลักสูตรตามรอบระยะเวลาที่กำหนด</t>
  </si>
  <si>
    <t>12. การดำเนินงานให้เป็นไปตามตัวบ่งชี้ผลการดำเนินงานเพื่อการประกันคุณภาพหลักสูตรและการเรียนการสอนตามกรอบมาตรฐานคุณวุฒิระดับอุดมศึกษาแห่งชาติ</t>
  </si>
  <si>
    <t>ตัวบ่งชี้ที่  2.1  คุณภาพบัณฑิตตามกรอบมาตรฐานคุณวุฒิระดับอุดมศึกษาแห่งชาติ</t>
  </si>
  <si>
    <t>องค์ประกอบที่ 3  นักศึกษา</t>
  </si>
  <si>
    <t>ตัวบ่งชี้ที่  3.1  การรับนักศึกษา</t>
  </si>
  <si>
    <t>เลือก</t>
  </si>
  <si>
    <t>ตัวบ่งชี้ที่  3.2  การส่งเสริมและพัฒนานักศึกษา</t>
  </si>
  <si>
    <t>ตัวบ่งชี้ที่  3.3  ผลที่เกิดกับนักศึกษา</t>
  </si>
  <si>
    <t>องค์ประกอบที่ 4  อาจารย์</t>
  </si>
  <si>
    <t>ตัวบ่งชี้ที่  4.1  การบริหารและพัฒนาอาจารย์</t>
  </si>
  <si>
    <t>ตัวบ่งชี้ที่  4.2  คุณภาพอาจารย์</t>
  </si>
  <si>
    <t>ตัวบ่งชี้ที่  4.3  ผลที่เกิดกับอาจารย์</t>
  </si>
  <si>
    <t>ตัวบ่งชี้ที่  5.1  สาระของรายวิชาในหลักสูตร</t>
  </si>
  <si>
    <t>ตัวบ่งชี้ที่  5.2  การวางระบบผู้สอนและกระบวนการจัดการเรียนการสอน</t>
  </si>
  <si>
    <t>ตัวบ่งชี้ที่  5.3 การประเมินผู้เรียน</t>
  </si>
  <si>
    <t>ตัวบ่งชี้ที่  5.4 ผลการดำเนินงานหลักสูตรตามกรอบมาตรฐานคุณวุฒิระดับอุดมศึกษาแห่งชาติ</t>
  </si>
  <si>
    <t>องค์ประกอบที่ 6  สิ่งสนับสนุนการเรียนรู้</t>
  </si>
  <si>
    <t>ตัวบ่งชี้ที่ 6.1 สิ่งสนับสนุนการเรียนรู้</t>
  </si>
  <si>
    <t>หมายเหตุ</t>
  </si>
  <si>
    <t xml:space="preserve">    - ร้อยละของอาจารย์ประจำหลักสูตรที่มีคุณวุฒิปริญญาเอก</t>
  </si>
  <si>
    <t xml:space="preserve">    - ร้อยละของอาจารย์ประจำหลักสูตรที่ดำรงตำแหน่งทางวิชาการ</t>
  </si>
  <si>
    <t xml:space="preserve">    - ผลงานวิชาการของอาจารย์ประจำหลักสูตร</t>
  </si>
  <si>
    <t xml:space="preserve">    - จำนวนบทความของอาจารย์ประจำหลักสูตรปริญญาเอกที่ได้รับการอ้างอิงในวารสารระดับชาติหรือนานาชาติต่อจำนวนอาจารย์ประจำหลักสูตร (เฉพาะหลักสูตรปริญญาเอก)</t>
  </si>
  <si>
    <t>5.คุณสมบัติของอาจารย์ที่ปรึกษาวิทยานิพนธ์หลักและอาจารย์ที่ปรึกษาการค้นคว้าอิสระ</t>
  </si>
  <si>
    <t xml:space="preserve">คะแนนเฉลี่ยตัวบ่งชี้ องค์ประกอบที่ 2 - 6  </t>
  </si>
  <si>
    <t>ระดับ</t>
  </si>
  <si>
    <t>ปริญญาตรี</t>
  </si>
  <si>
    <t>ปริญญาโท</t>
  </si>
  <si>
    <t>ปริญญาเอก</t>
  </si>
  <si>
    <t>ชื่อหลักสูตร</t>
  </si>
  <si>
    <t>ชื่อสาขาวิชา</t>
  </si>
  <si>
    <t>คณะ</t>
  </si>
  <si>
    <t>เลือกคณะที่หลักสูตรสังกัด</t>
  </si>
  <si>
    <t>คณะวิทยาศาสตร์และเทคโนโลยี</t>
  </si>
  <si>
    <t>คณะเทคโนโลยีการเกษตร</t>
  </si>
  <si>
    <t>คณะเทคโนโลยีอุตสาหกรรม</t>
  </si>
  <si>
    <t>คณะครุศาสตร์</t>
  </si>
  <si>
    <t>คณะวิทยาการจัดการ</t>
  </si>
  <si>
    <t>คณะมนุษยศาสตร์และสังคมศาสตร์</t>
  </si>
  <si>
    <t>วิทยาลัยนวัตกรรมการจัดการ</t>
  </si>
  <si>
    <t>เลือกระดับปริญญา</t>
  </si>
  <si>
    <t xml:space="preserve">ผลการประเมินองค์ประกอบที่ 1 </t>
  </si>
  <si>
    <t>ตัวบ่งชี้ที่ 2.2 ผลงานของนักศึกษาและผู้สำเร็จการศึกษาในระดับปริญญาโทที่ได้รับการตีพิมพ์หรือเผยแพร่</t>
  </si>
  <si>
    <t>วิทยาศาสตร์และเทคโนโลยี</t>
  </si>
  <si>
    <t>มนุษยศาสตร์และสังคมศาสตร์</t>
  </si>
  <si>
    <t>ผลการประเมิน</t>
  </si>
  <si>
    <t>ผลงานของนักศึกษาและผู้สำเร็จการศึกษาในระดับปริญญาเอกที่ได้รับการตีพิมพ์หรือเผยแพร่ (ปริญญาเอก)</t>
  </si>
  <si>
    <t>ผลงานของนักศึกษาและผู้สำเร็จการศึกษาในระดับปริญญาเอกที่ได้รับการตีพิมพ์หรือเผยแพร่ (ปริญญาโท)</t>
  </si>
  <si>
    <t>ร้อยละของบัณฑิตปริญญาตรีที่ได้งานทำหรือประกอบอาชีพอิสระภายใน 1 ปี (ปริญญาตรี)</t>
  </si>
  <si>
    <t>เลือกระดับเพื่อ 2.2</t>
  </si>
  <si>
    <t>ไม่ประเมินเกณฑ์นี้</t>
  </si>
  <si>
    <t>ประเมินเกณฑ์นี้</t>
  </si>
  <si>
    <t>5.คุณสมบัติของอาจารย์ที่ปรึกษาวิทยานิพนธ์หลักและอาจารย์ที่ปรึกษาการค้นคว้าอิสระ (ไม่ประเมินเกณฑ์นี้)</t>
  </si>
  <si>
    <t>6. คุณสมบัติของอาจารย์ที่ปรึกษาวิทยานิพนธ์ร่วม (ถ้ามี) (ไม่ประเมินเกณฑ์นี้)</t>
  </si>
  <si>
    <t>7. คุณสมบัติของอาจารย์ผู้สอบวิทยานิพนธ์  (ไม่ประเมินเกณฑ์นี้)</t>
  </si>
  <si>
    <t>9. ภาระงานอาจารย์ที่ปรึกษาวิทยานิพนธ์และการค้นคว้าอิสระในระดับบัณฑิตศึกษา (ไม่ประเมินเกณฑ์นี้)</t>
  </si>
  <si>
    <t>10. อาจารย์ที่ปรึกษาวิทยานิพนธ์และการค้นคว้าอิสระในระดับบัณฑิตศึกษามีผลงานวิจัยอย่างต่อเนื่องและสม่ำเสมอ (ไม่ประเมินเกณฑ์นี้)</t>
  </si>
  <si>
    <t>ตัวบ่งชี้ 1.1</t>
  </si>
  <si>
    <t>3.คุณสมบัติของอาจารย์ผู้รับผิดชอบหลักสูตร(ไม่ประเมินเกณฑ์นี้)</t>
  </si>
  <si>
    <t xml:space="preserve">4.คุณสมบัติของอาจารย์ผู้สอน(ไม่ประเมินเกณฑ์นี้)
</t>
  </si>
  <si>
    <t>ตัวบ่งชี้ 2.2</t>
  </si>
  <si>
    <t>ตัวบ่งชี้ที่ 2.2  ผลงานของนักศึกษาและผู้สำเร็จการศึกษาในระดับปริญญาเอกที่ได้รับการตีพิมพ์หรือเผยแพร่ (ปริญญาเอก)</t>
  </si>
  <si>
    <t>ตัวบ่งชี้ที่ 2.2  ผลงานของนักศึกษาและผู้สำเร็จการศึกษาในระดับปริญญาเอกที่ได้รับการตีพิมพ์หรือเผยแพร่ (ปริญญาโท)</t>
  </si>
  <si>
    <t>ตัวบ่งชี้ที่ 2.2  ร้อยละของบัณฑิตปริญญาตรีที่ได้งานทำหรือประกอบอาชีพอิสระภายใน 1 ปี (ปริญญาตรี)</t>
  </si>
  <si>
    <t>หน่วยนับ</t>
  </si>
  <si>
    <t>อัตราส่วน</t>
  </si>
  <si>
    <t>เลือกกลุ่มสาขาวิชา</t>
  </si>
  <si>
    <t>8.การตีพิมพ์เผยแพร่ผลงานของผู้สำเร็จการศึกษา</t>
  </si>
  <si>
    <t>8.การตีพิมพ์เผยแพร่ผลงานของผู้สำเร็จการศึกษา (ไม่ประเมินเกณฑ์นี้)</t>
  </si>
  <si>
    <t>คะแนนฉลี่ย องค์ประกอบที่ 4</t>
  </si>
  <si>
    <t>คะแนนฉลี่ย องค์ประกอบที่ 3</t>
  </si>
  <si>
    <t>คะแนนฉลี่ย องค์ประกอบที่ 2</t>
  </si>
  <si>
    <t>คะแนนเฉลี่ย</t>
  </si>
  <si>
    <t>คะแนนจะไม่ปรากฏหากไม่เลือกกลุ่มสาขาวิชา</t>
  </si>
  <si>
    <t>คะแนนฉลี่ย องค์ประกอบที่ 1</t>
  </si>
  <si>
    <t>องค์ประกอบ ตัวบ่งชี้</t>
  </si>
  <si>
    <t>เลือกคณะ/หน่วยงาน</t>
  </si>
  <si>
    <t>ข้อ</t>
  </si>
  <si>
    <t>องค์ประกอบที่ 3  การบริการวิชาการ</t>
  </si>
  <si>
    <t>บรรลุเป้าหมาย</t>
  </si>
  <si>
    <t>ค่าเป้าหมาย</t>
  </si>
  <si>
    <t>องค์ประกอบคุณภาพ</t>
  </si>
  <si>
    <t>คะแนนการประเมินเฉลี่ย</t>
  </si>
  <si>
    <t>I</t>
  </si>
  <si>
    <t>P</t>
  </si>
  <si>
    <t>O</t>
  </si>
  <si>
    <t>วิทยาศาสตร์และเทคโนโลยี และ วิทยาศาสตร์สุขภาพ</t>
  </si>
  <si>
    <t>วิทยาศาสตร์และเทคโนโลยี และ มนุษยศาสตร์และสังคมศาสตร์</t>
  </si>
  <si>
    <t>-</t>
  </si>
  <si>
    <t>สัดส่วนจำนวนนักศึกษาเต็มเวลาต่ออาจารย์ประจำ</t>
  </si>
  <si>
    <t xml:space="preserve">      - แพทย์ศาสตร์   4 : 1</t>
  </si>
  <si>
    <t xml:space="preserve">      - พยาบาลศาสตร์  6 : 1</t>
  </si>
  <si>
    <t>กรุณาคลิกเลือกเกณฑ์มาตรฐานตามกลุ่มสาขา</t>
  </si>
  <si>
    <t>1.วิทยาศาสตร์สุขภาพ 8 : 1</t>
  </si>
  <si>
    <t>2.วิทยาศาสตร์กายภาพ  20 : 1</t>
  </si>
  <si>
    <t>3.วิศวกรรมศาสตร์ 20 : 1</t>
  </si>
  <si>
    <t>4.สถาปัตยกรรมศาสตร์และการผังเมือง 8 : 1</t>
  </si>
  <si>
    <t>5.เกษตร ป่าไม้และประมง 20 : 1</t>
  </si>
  <si>
    <t>6.บริหารธุรกิจ พาณิชยศาสตร์ บัญชี การจัดการ การท่องเที่ยว เศรษฐศาสตร์ 20 : 1</t>
  </si>
  <si>
    <r>
      <rPr>
        <sz val="7"/>
        <color rgb="FF000000"/>
        <rFont val="Times New Roman"/>
        <family val="1"/>
      </rPr>
      <t xml:space="preserve"> 7.</t>
    </r>
    <r>
      <rPr>
        <sz val="14"/>
        <color rgb="FF000000"/>
        <rFont val="TH SarabunPSK"/>
        <family val="2"/>
      </rPr>
      <t>นิติศาสตร์ 50 : 1</t>
    </r>
  </si>
  <si>
    <t>8.ครุศาสตร์/ศึกษาศาสตร์ 30 : 1</t>
  </si>
  <si>
    <t>9.ศิลปกรรมศาสตร์ วิจิตรศิลป์และประยุกต์ศิลป์ 8 : 1</t>
  </si>
  <si>
    <t>10.สังคมศาสตร์/มนุษยศาสตร์ 25 : 1</t>
  </si>
  <si>
    <t>กรอกผลการดำเนินงาน/ข้อมูลพื้นฐานในช่องสีเหลือง</t>
  </si>
  <si>
    <r>
      <t xml:space="preserve">หมายเหตุ : หากหลักสูตรไม่ได้รับการประเมินในตัวบ่งชี้ใด ๆ  </t>
    </r>
    <r>
      <rPr>
        <b/>
        <u/>
        <sz val="28"/>
        <color rgb="FFFF0000"/>
        <rFont val="TH SarabunPSK"/>
        <family val="2"/>
      </rPr>
      <t>ไม่ต้อง</t>
    </r>
    <r>
      <rPr>
        <b/>
        <sz val="28"/>
        <color rgb="FFFF0000"/>
        <rFont val="TH SarabunPSK"/>
        <family val="2"/>
      </rPr>
      <t>กรอกข้อมูลในช่องผลดำเนินงาน (ช่องสีเหลือง)และโปรแกรมจะไม่นำตัวบ่งชี้นั้นๆมาเป็นตัวหารในการคำนวณ</t>
    </r>
  </si>
  <si>
    <r>
      <t xml:space="preserve">2) โปรแกรมคำนวณนี้ต้องใช้งานใน </t>
    </r>
    <r>
      <rPr>
        <b/>
        <u/>
        <sz val="36"/>
        <color rgb="FFC00000"/>
        <rFont val="TH SarabunPSK"/>
        <family val="2"/>
      </rPr>
      <t>MS Excel 2010</t>
    </r>
    <r>
      <rPr>
        <b/>
        <sz val="28"/>
        <color rgb="FF0000FF"/>
        <rFont val="TH SarabunPSK"/>
        <family val="2"/>
      </rPr>
      <t xml:space="preserve"> ขึ้นไป</t>
    </r>
  </si>
  <si>
    <t>3) วิธีการใช้งาน ดังนี้</t>
  </si>
  <si>
    <t>กรอกผลดำเนินงานที่หลักสูตรดำเนินการได้ในแต่ละตัวบ่งชี้โปรแกรมคำนวณจะคำนวณคะแนนให้โดยอัตโนมัติ</t>
  </si>
  <si>
    <t xml:space="preserve">ขั้นตอนที่ 3 ผลวิเคราะห์คุณภาพรายองค์ประกอบสามารถเข้าดูรายละเอียดที่ ตาราง 2 </t>
  </si>
  <si>
    <t>มีข้อสงสัยในการใช้ตารางคำนวณ สามารถติดต่อได้ที่ sqm@vru.ac.th</t>
  </si>
  <si>
    <t>สำนักมาตรฐานฯ โทรภายใน 492</t>
  </si>
  <si>
    <t>พัฒนาโดย nareekan poomkongthong</t>
  </si>
  <si>
    <t>update : 04/07/59</t>
  </si>
  <si>
    <t>วิธีการใช้โปรแกรมคำนวณผลการประเมินคุณภาพการศึกษาภายใน ระดับคณะ ประจำปีการศึกษา 2558</t>
  </si>
  <si>
    <r>
      <t xml:space="preserve">1) โปรแกรมคำนวณนี้ใช้สำหรับคำนวณผลการประเมิน </t>
    </r>
    <r>
      <rPr>
        <b/>
        <u/>
        <sz val="36"/>
        <color rgb="FFC00000"/>
        <rFont val="TH SarabunPSK"/>
        <family val="2"/>
      </rPr>
      <t>ระดับคณะ</t>
    </r>
    <r>
      <rPr>
        <b/>
        <sz val="28"/>
        <color rgb="FF0000FF"/>
        <rFont val="TH SarabunPSK"/>
        <family val="2"/>
      </rPr>
      <t>เท่านั้น !!</t>
    </r>
  </si>
  <si>
    <t>ขั้นตอนที่ 1 กรอกผลการดำเนินงาน/ข้อมูลพื้นฐานในตาราง 1 ของแต่ละตัวบ่งชี้ (ช่องสีเหลือง)</t>
  </si>
  <si>
    <t>กรอกจำนวนข้อมูลพื้นฐาน</t>
  </si>
  <si>
    <t>(หากคณะไม่ได้รับการประเมินในตัวบ่งชี้ใด ๆ ไม่ต้องใส่ข้อมูลในช่องผลดำเนินงาน 
(ช่องสีเหลือง) และโปรแกรมจะไม่นำตัวบ่งชี้นั้นๆ มาเป็นตัวหารในการคำนวณ)</t>
  </si>
  <si>
    <t>องค์ประกอบที่ 1  ผลลัพธ์ผู้เรียน</t>
  </si>
  <si>
    <t>องค์ประกอบทิ่ 2 การวิจัยและนวัตกรรม</t>
  </si>
  <si>
    <t>องค์ประกอบที่ 2 การวิจัยและนวัตกรรม</t>
  </si>
  <si>
    <t>ผลลัพธ์
(ร้อยละ)</t>
  </si>
  <si>
    <t>คะแนนประเมิน 
(เต็ม 5)</t>
  </si>
  <si>
    <t>ตาราง 1 ผลการประเมินรายตัวบ่งชี้ตามองค์ประกอบคุณภาพ ระดับการศึกษาขั้นพื้นฐาน</t>
  </si>
  <si>
    <t>ตัวบ่งชี้ที่  1.1 ผลสัมฤทธิ์ทางวิชาการของผู้เรียน</t>
  </si>
  <si>
    <t>ตัวบ่งชี้ที่  1.2 คุณลักษณะที่พึงประสงค์ของผู้เรียน</t>
  </si>
  <si>
    <t>ตัวบ่งชี้ที่  2.1 ระบบการพัฒนางานวิจัยและนวัตกรรม</t>
  </si>
  <si>
    <t>ตัวบ่งชี้ที่  2.2 ผลงานวิจัยหรืองานสร้างสรรค์ส่งเสริมการเป็นศูนย์ฝึกปฏิบัติการและการวิจัยต้นแบบให้กับโรงเรียนในท้องถิ่นที่เกิดจากความร่วมมือของภาครัฐและเครือข่ายพันธมิตร</t>
  </si>
  <si>
    <t>ตัวบ่งชี้ที่  2.3 ร้อยละของคะแนนค่าเฉลี่ยผลการประเมิน O-Net ของนักเรียนในโรงเรียน</t>
  </si>
  <si>
    <t>ตัวบ่งชี้ที่  3.1  การบริหารของโรงเรียนเพื่อการกำกับติดตามผลลัพธ์ตามพันธกิจและอัตลักษณ์</t>
  </si>
  <si>
    <t>ตัวบ่งชี้ที่  3.2  ระบบการพัฒนาครูและบุคลากร</t>
  </si>
  <si>
    <t>ตัวบ่งชี้ที่  3.3 ระบบการบริหารงานการประกันคุณภาพ</t>
  </si>
  <si>
    <t>ตัวบ่งชี้ที่  3.4  อัตลักษณ์นักเรียนโรงเรียนสาธิต</t>
  </si>
  <si>
    <t xml:space="preserve">องค์ประกอบที่ 4 กระบวนการจัดการเรียนการสอนที่เน้นผู้เรียนเป็นสำคัญ
</t>
  </si>
  <si>
    <t>ตัวบ่งชี้ที่  4.2 ครูต้นแบบการจัดการเรียนการสอนแบบ Active Learning</t>
  </si>
  <si>
    <t>จำนวนผลงานวิจัยหรืองานสร้างสรรค์ส่งเสริมการเป็นศูนย์ฝึกปฏิบัติการและการวิจัยต้นแบบให้กับโรงเรียนในท้องถิ่นที่เกิดจากความร่วมมือของภาครัฐและเครือข่ายพันธมิตร</t>
  </si>
  <si>
    <t>จำนวนอาจารย์ประจำคณะทั้งหมดจำนวนครูของโรงเรียนสาธิตทั้งหมด</t>
  </si>
  <si>
    <t>ร้อยละของคะแนนผลการทดสอบทางการศึกษาระดับชาติขั้นพื้นฐาน (O-NET) ของนักเรียน</t>
  </si>
  <si>
    <t>จำนวนครูต้นแบบการจัดการเรียนการสอนแบบ Active Learning</t>
  </si>
  <si>
    <t>จำนวนครูของโรงเรียนสาธิตทั้งหมด</t>
  </si>
  <si>
    <t>คะแนนเฉลี่ยทุกตัวบ่งชี้ องค์ประกอบที่ 1-4</t>
  </si>
  <si>
    <t>องค์ประกอบที่ 4  กระบวนการจัดการเรียนการสอนที่เน้นผู้เรียนเป็นสำคัญ</t>
  </si>
  <si>
    <t>ตาราง 2 ตารางวิเคราะห์ผลการประเมินระดับการศึกษาขั้นพื้นฐาน</t>
  </si>
  <si>
    <t xml:space="preserve">เฉลี่ยรวมทุกตัวบ่งชี้ของทุกองค์ประกอบ
</t>
  </si>
  <si>
    <t>องค์ประกอบที่ 1 คุณภาพของเด็ก</t>
  </si>
  <si>
    <t>องค์ประกอบที่ 3 กระบวนการบริหารและการจัดการ</t>
  </si>
  <si>
    <t>o</t>
  </si>
  <si>
    <t>ตัวบ่งชี้ที่  4.1 การจัดเรียนการสอนแบบ Active Learning ของครูผู้สอนที่สอดคล้องกับมาตรฐานและตัวชี้วัดตามหลักสูตรสถานศึกษา</t>
  </si>
  <si>
    <t xml:space="preserve"> จำนวน  ตัวบ่งชี้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</si>
</sst>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87" formatCode="\ร\้\อ\ย\ล\ะ\ 0.00"/>
    <numFmt numFmtId="188" formatCode="0\ \ข\้\อ"/>
    <numFmt numFmtId="189" formatCode="#,##0_ ;\-#,##0\ "/>
    <numFmt numFmtId="190" formatCode="[$-1010409]#,##0.00;\-#,##0.00"/>
    <numFmt numFmtId="191" formatCode="#,##0.00_ ;\-#,##0.00\ "/>
  </numFmts>
  <fonts count="67" x14ac:knownFonts="1">
    <font>
      <sz val="16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8"/>
      <color theme="1"/>
      <name val="TH SarabunPSK"/>
      <family val="2"/>
    </font>
    <font>
      <b/>
      <sz val="18"/>
      <color rgb="FF000000"/>
      <name val="TH SarabunPSK"/>
      <family val="2"/>
    </font>
    <font>
      <b/>
      <sz val="11"/>
      <color theme="1"/>
      <name val="TH SarabunPSK"/>
      <family val="2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2"/>
      <color rgb="FF0000FF"/>
      <name val="TH SarabunPSK"/>
      <family val="2"/>
    </font>
    <font>
      <b/>
      <sz val="28"/>
      <color theme="1"/>
      <name val="TH SarabunPSK"/>
      <family val="2"/>
    </font>
    <font>
      <sz val="10"/>
      <name val="Arial"/>
      <family val="2"/>
    </font>
    <font>
      <sz val="14"/>
      <name val="Browallia New"/>
      <family val="2"/>
    </font>
    <font>
      <sz val="16"/>
      <color theme="1"/>
      <name val="Tahoma"/>
      <family val="2"/>
      <charset val="222"/>
      <scheme val="minor"/>
    </font>
    <font>
      <b/>
      <sz val="14"/>
      <name val="Cordia New"/>
      <family val="2"/>
    </font>
    <font>
      <sz val="15"/>
      <name val="Cordia New"/>
      <family val="2"/>
    </font>
    <font>
      <b/>
      <sz val="14"/>
      <name val="TH SarabunPSK"/>
      <family val="2"/>
    </font>
    <font>
      <sz val="16"/>
      <name val="Angsana New"/>
      <family val="1"/>
    </font>
    <font>
      <sz val="20"/>
      <name val="Angsana New"/>
      <family val="1"/>
    </font>
    <font>
      <sz val="14"/>
      <name val="Angsana New"/>
      <family val="1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b/>
      <sz val="22"/>
      <name val="TH SarabunPSK"/>
      <family val="2"/>
    </font>
    <font>
      <b/>
      <sz val="28"/>
      <color rgb="FF0000FF"/>
      <name val="TH SarabunPSK"/>
      <family val="2"/>
    </font>
    <font>
      <b/>
      <sz val="14"/>
      <color rgb="FF000000"/>
      <name val="TH SarabunPSK"/>
      <family val="2"/>
    </font>
    <font>
      <sz val="14"/>
      <color rgb="FF000000"/>
      <name val="TH SarabunPSK"/>
      <family val="2"/>
    </font>
    <font>
      <sz val="7"/>
      <color rgb="FF000000"/>
      <name val="Times New Roman"/>
      <family val="1"/>
    </font>
    <font>
      <b/>
      <sz val="28"/>
      <color rgb="FFFF0000"/>
      <name val="TH SarabunPSK"/>
      <family val="2"/>
    </font>
    <font>
      <b/>
      <u/>
      <sz val="28"/>
      <color rgb="FFFF0000"/>
      <name val="TH SarabunPSK"/>
      <family val="2"/>
    </font>
    <font>
      <b/>
      <sz val="48"/>
      <color theme="1"/>
      <name val="TH SarabunPSK"/>
      <family val="2"/>
    </font>
    <font>
      <b/>
      <u/>
      <sz val="36"/>
      <color rgb="FFC00000"/>
      <name val="TH SarabunPSK"/>
      <family val="2"/>
    </font>
    <font>
      <b/>
      <sz val="36"/>
      <name val="TH SarabunPSK"/>
      <family val="2"/>
    </font>
    <font>
      <b/>
      <sz val="28"/>
      <color rgb="FF000000"/>
      <name val="TH SarabunPSK"/>
      <family val="2"/>
    </font>
    <font>
      <b/>
      <sz val="22"/>
      <color theme="5" tint="-0.249977111117893"/>
      <name val="TH SarabunPSK"/>
      <family val="2"/>
    </font>
    <font>
      <b/>
      <sz val="26"/>
      <color theme="1"/>
      <name val="TH SarabunPSK"/>
      <family val="2"/>
    </font>
    <font>
      <sz val="15"/>
      <name val="TH SarabunPSK"/>
      <family val="2"/>
    </font>
    <font>
      <b/>
      <sz val="28"/>
      <name val="TH SarabunPSK"/>
      <family val="2"/>
    </font>
    <font>
      <sz val="16"/>
      <name val="Tahoma"/>
      <family val="2"/>
      <charset val="222"/>
      <scheme val="minor"/>
    </font>
    <font>
      <b/>
      <sz val="20"/>
      <name val="TH SarabunPSK"/>
      <family val="2"/>
    </font>
    <font>
      <b/>
      <sz val="40"/>
      <name val="TH SarabunPSK"/>
      <family val="2"/>
    </font>
    <font>
      <b/>
      <sz val="23"/>
      <name val="TH SarabunPSK"/>
      <family val="2"/>
    </font>
    <font>
      <b/>
      <sz val="10"/>
      <name val="TH SarabunPSK"/>
      <family val="2"/>
    </font>
    <font>
      <sz val="10"/>
      <name val="Tahoma"/>
      <family val="2"/>
      <charset val="222"/>
      <scheme val="minor"/>
    </font>
    <font>
      <b/>
      <sz val="16"/>
      <name val="TH Mali Grade 6"/>
    </font>
    <font>
      <b/>
      <sz val="14"/>
      <name val="TH Mali Grade 6"/>
    </font>
    <font>
      <sz val="14"/>
      <name val="TH Mali Grade 6"/>
    </font>
    <font>
      <sz val="16"/>
      <color theme="0"/>
      <name val="TH SarabunPSK"/>
      <family val="2"/>
    </font>
    <font>
      <b/>
      <sz val="16"/>
      <color theme="0"/>
      <name val="TH SarabunPSK"/>
      <family val="2"/>
    </font>
    <font>
      <b/>
      <sz val="14"/>
      <color theme="0"/>
      <name val="TH SarabunPSK"/>
      <family val="2"/>
    </font>
    <font>
      <sz val="14"/>
      <color rgb="FFFF0000"/>
      <name val="TH SarabunPSK"/>
      <family val="2"/>
    </font>
    <font>
      <sz val="15"/>
      <color rgb="FFFF0000"/>
      <name val="Cordia New"/>
      <family val="2"/>
    </font>
    <font>
      <sz val="16"/>
      <color rgb="FFFF0000"/>
      <name val="Tahoma"/>
      <family val="2"/>
      <charset val="222"/>
      <scheme val="minor"/>
    </font>
    <font>
      <sz val="15"/>
      <color theme="1"/>
      <name val="TH SarabunPSK"/>
      <family val="2"/>
    </font>
    <font>
      <sz val="16"/>
      <color theme="0"/>
      <name val="Tahoma"/>
      <family val="2"/>
      <charset val="222"/>
      <scheme val="minor"/>
    </font>
    <font>
      <b/>
      <sz val="15"/>
      <color theme="1"/>
      <name val="TH SarabunPSK"/>
      <family val="2"/>
    </font>
    <font>
      <b/>
      <sz val="16"/>
      <color theme="1"/>
      <name val="TH SarabunPSK"/>
      <family val="2"/>
    </font>
    <font>
      <b/>
      <sz val="10"/>
      <color theme="0"/>
      <name val="TH SarabunPSK"/>
      <family val="2"/>
    </font>
    <font>
      <sz val="15"/>
      <color theme="0"/>
      <name val="Cordia New"/>
      <family val="2"/>
    </font>
    <font>
      <sz val="15"/>
      <color theme="0"/>
      <name val="TH SarabunPSK"/>
      <family val="2"/>
    </font>
    <font>
      <sz val="14"/>
      <color theme="0"/>
      <name val="TH SarabunPSK"/>
      <family val="2"/>
    </font>
    <font>
      <sz val="14"/>
      <color theme="0"/>
      <name val="Tahoma"/>
      <family val="2"/>
      <charset val="22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mediumGray">
        <bgColor theme="0" tint="-0.14999847407452621"/>
      </patternFill>
    </fill>
    <fill>
      <patternFill patternType="mediumGray">
        <bgColor rgb="FFDDDDDD"/>
      </patternFill>
    </fill>
    <fill>
      <patternFill patternType="mediumGray">
        <bgColor theme="0"/>
      </patternFill>
    </fill>
    <fill>
      <patternFill patternType="mediumGray">
        <bgColor theme="2"/>
      </patternFill>
    </fill>
    <fill>
      <patternFill patternType="solid">
        <fgColor rgb="FF00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D5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0" fontId="2" fillId="0" borderId="0"/>
    <xf numFmtId="0" fontId="17" fillId="0" borderId="0">
      <alignment wrapText="1"/>
    </xf>
    <xf numFmtId="0" fontId="2" fillId="0" borderId="0"/>
    <xf numFmtId="43" fontId="1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>
      <alignment wrapText="1"/>
    </xf>
    <xf numFmtId="0" fontId="17" fillId="0" borderId="0">
      <alignment wrapText="1"/>
    </xf>
  </cellStyleXfs>
  <cellXfs count="304">
    <xf numFmtId="0" fontId="0" fillId="0" borderId="0" xfId="0"/>
    <xf numFmtId="4" fontId="0" fillId="0" borderId="0" xfId="0" applyNumberFormat="1"/>
    <xf numFmtId="0" fontId="5" fillId="0" borderId="0" xfId="0" applyFont="1"/>
    <xf numFmtId="0" fontId="4" fillId="0" borderId="17" xfId="0" applyFont="1" applyBorder="1" applyAlignment="1" applyProtection="1">
      <alignment horizontal="left" vertical="top"/>
      <protection hidden="1"/>
    </xf>
    <xf numFmtId="4" fontId="4" fillId="0" borderId="1" xfId="0" applyNumberFormat="1" applyFont="1" applyBorder="1" applyAlignment="1" applyProtection="1">
      <alignment horizontal="center" vertical="top" wrapText="1"/>
      <protection hidden="1"/>
    </xf>
    <xf numFmtId="2" fontId="4" fillId="0" borderId="1" xfId="0" applyNumberFormat="1" applyFont="1" applyBorder="1" applyAlignment="1" applyProtection="1">
      <alignment horizontal="center" vertical="top" wrapText="1"/>
      <protection hidden="1"/>
    </xf>
    <xf numFmtId="0" fontId="4" fillId="0" borderId="19" xfId="0" applyFont="1" applyBorder="1" applyAlignment="1" applyProtection="1">
      <alignment horizontal="left" vertical="top"/>
      <protection hidden="1"/>
    </xf>
    <xf numFmtId="0" fontId="4" fillId="0" borderId="19" xfId="0" applyFont="1" applyBorder="1" applyAlignment="1" applyProtection="1">
      <alignment vertical="top"/>
      <protection hidden="1"/>
    </xf>
    <xf numFmtId="2" fontId="4" fillId="3" borderId="1" xfId="0" applyNumberFormat="1" applyFont="1" applyFill="1" applyBorder="1" applyAlignment="1" applyProtection="1">
      <alignment horizontal="center" vertical="top" wrapText="1"/>
      <protection locked="0"/>
    </xf>
    <xf numFmtId="0" fontId="4" fillId="0" borderId="19" xfId="0" applyFont="1" applyBorder="1" applyAlignment="1" applyProtection="1">
      <alignment horizontal="left" vertical="top" wrapText="1"/>
      <protection hidden="1"/>
    </xf>
    <xf numFmtId="0" fontId="4" fillId="0" borderId="24" xfId="0" applyFont="1" applyBorder="1" applyAlignment="1" applyProtection="1">
      <alignment horizontal="left" vertical="top"/>
      <protection hidden="1"/>
    </xf>
    <xf numFmtId="2" fontId="4" fillId="3" borderId="28" xfId="0" applyNumberFormat="1" applyFont="1" applyFill="1" applyBorder="1" applyAlignment="1" applyProtection="1">
      <alignment horizontal="center" vertical="top" wrapText="1"/>
      <protection locked="0"/>
    </xf>
    <xf numFmtId="2" fontId="4" fillId="0" borderId="28" xfId="0" applyNumberFormat="1" applyFont="1" applyBorder="1" applyAlignment="1" applyProtection="1">
      <alignment horizontal="center" vertical="top" wrapText="1"/>
      <protection hidden="1"/>
    </xf>
    <xf numFmtId="2" fontId="3" fillId="3" borderId="30" xfId="0" applyNumberFormat="1" applyFont="1" applyFill="1" applyBorder="1" applyAlignment="1" applyProtection="1">
      <alignment horizontal="center" vertical="center"/>
      <protection hidden="1"/>
    </xf>
    <xf numFmtId="2" fontId="3" fillId="3" borderId="25" xfId="0" applyNumberFormat="1" applyFont="1" applyFill="1" applyBorder="1" applyAlignment="1" applyProtection="1">
      <alignment horizontal="center" vertical="center"/>
      <protection hidden="1"/>
    </xf>
    <xf numFmtId="0" fontId="4" fillId="0" borderId="18" xfId="0" applyFont="1" applyBorder="1" applyAlignment="1" applyProtection="1">
      <alignment horizontal="left" vertical="top" wrapText="1"/>
      <protection hidden="1"/>
    </xf>
    <xf numFmtId="0" fontId="4" fillId="0" borderId="18" xfId="0" applyFont="1" applyBorder="1" applyAlignment="1" applyProtection="1">
      <alignment horizontal="left" vertical="top" wrapText="1"/>
      <protection locked="0"/>
    </xf>
    <xf numFmtId="0" fontId="4" fillId="0" borderId="29" xfId="0" applyFont="1" applyBorder="1" applyAlignment="1" applyProtection="1">
      <alignment horizontal="left" vertical="top" wrapText="1"/>
      <protection locked="0"/>
    </xf>
    <xf numFmtId="0" fontId="4" fillId="6" borderId="23" xfId="0" applyFont="1" applyFill="1" applyBorder="1" applyAlignment="1" applyProtection="1">
      <alignment horizontal="left" vertical="top" wrapText="1"/>
      <protection hidden="1"/>
    </xf>
    <xf numFmtId="0" fontId="4" fillId="6" borderId="20" xfId="0" applyFont="1" applyFill="1" applyBorder="1" applyAlignment="1" applyProtection="1">
      <alignment horizontal="left" vertical="top" wrapText="1"/>
      <protection hidden="1"/>
    </xf>
    <xf numFmtId="0" fontId="4" fillId="6" borderId="26" xfId="0" applyFont="1" applyFill="1" applyBorder="1" applyAlignment="1" applyProtection="1">
      <alignment horizontal="left" vertical="top" wrapText="1"/>
      <protection hidden="1"/>
    </xf>
    <xf numFmtId="0" fontId="4" fillId="6" borderId="27" xfId="0" applyFont="1" applyFill="1" applyBorder="1" applyAlignment="1" applyProtection="1">
      <alignment horizontal="left" vertical="top" wrapText="1"/>
      <protection hidden="1"/>
    </xf>
    <xf numFmtId="0" fontId="8" fillId="0" borderId="0" xfId="0" applyFont="1"/>
    <xf numFmtId="0" fontId="9" fillId="0" borderId="0" xfId="0" applyFont="1" applyAlignment="1"/>
    <xf numFmtId="0" fontId="3" fillId="5" borderId="1" xfId="0" applyFont="1" applyFill="1" applyBorder="1" applyAlignment="1" applyProtection="1">
      <alignment horizontal="center" vertical="center" wrapText="1"/>
      <protection hidden="1"/>
    </xf>
    <xf numFmtId="0" fontId="5" fillId="5" borderId="0" xfId="0" applyFont="1" applyFill="1" applyAlignment="1">
      <alignment vertical="top"/>
    </xf>
    <xf numFmtId="0" fontId="5" fillId="5" borderId="0" xfId="0" applyFont="1" applyFill="1" applyAlignment="1">
      <alignment vertical="center"/>
    </xf>
    <xf numFmtId="0" fontId="5" fillId="5" borderId="0" xfId="0" applyFont="1" applyFill="1" applyAlignment="1"/>
    <xf numFmtId="0" fontId="5" fillId="5" borderId="0" xfId="0" applyFont="1" applyFill="1" applyBorder="1" applyAlignment="1"/>
    <xf numFmtId="0" fontId="4" fillId="8" borderId="35" xfId="0" applyFont="1" applyFill="1" applyBorder="1" applyAlignment="1" applyProtection="1">
      <alignment horizontal="center" vertical="top" wrapText="1"/>
    </xf>
    <xf numFmtId="0" fontId="4" fillId="8" borderId="36" xfId="0" applyFont="1" applyFill="1" applyBorder="1" applyAlignment="1" applyProtection="1">
      <alignment horizontal="center" vertical="top" wrapText="1"/>
    </xf>
    <xf numFmtId="0" fontId="4" fillId="8" borderId="37" xfId="0" applyFont="1" applyFill="1" applyBorder="1" applyAlignment="1" applyProtection="1">
      <alignment horizontal="center" vertical="top" wrapText="1"/>
    </xf>
    <xf numFmtId="0" fontId="4" fillId="8" borderId="38" xfId="0" applyFont="1" applyFill="1" applyBorder="1" applyAlignment="1" applyProtection="1">
      <alignment horizontal="center" vertical="top" wrapText="1"/>
    </xf>
    <xf numFmtId="0" fontId="4" fillId="8" borderId="39" xfId="0" applyFont="1" applyFill="1" applyBorder="1" applyAlignment="1" applyProtection="1">
      <alignment horizontal="center" vertical="top" wrapText="1"/>
    </xf>
    <xf numFmtId="0" fontId="4" fillId="8" borderId="30" xfId="0" applyFont="1" applyFill="1" applyBorder="1" applyAlignment="1" applyProtection="1">
      <alignment horizontal="center" vertical="top" wrapText="1"/>
    </xf>
    <xf numFmtId="0" fontId="4" fillId="0" borderId="20" xfId="0" applyFont="1" applyBorder="1" applyAlignment="1" applyProtection="1">
      <alignment horizontal="center" vertical="top" wrapText="1"/>
      <protection hidden="1"/>
    </xf>
    <xf numFmtId="0" fontId="4" fillId="3" borderId="21" xfId="0" applyFont="1" applyFill="1" applyBorder="1" applyAlignment="1" applyProtection="1">
      <alignment horizontal="left" vertical="top" wrapText="1"/>
      <protection hidden="1"/>
    </xf>
    <xf numFmtId="2" fontId="4" fillId="9" borderId="42" xfId="0" applyNumberFormat="1" applyFont="1" applyFill="1" applyBorder="1" applyAlignment="1" applyProtection="1">
      <alignment horizontal="center" vertical="top" wrapText="1"/>
      <protection hidden="1"/>
    </xf>
    <xf numFmtId="2" fontId="4" fillId="9" borderId="43" xfId="0" applyNumberFormat="1" applyFont="1" applyFill="1" applyBorder="1" applyAlignment="1" applyProtection="1">
      <alignment horizontal="center" vertical="top" wrapText="1"/>
      <protection hidden="1"/>
    </xf>
    <xf numFmtId="2" fontId="4" fillId="9" borderId="44" xfId="0" applyNumberFormat="1" applyFont="1" applyFill="1" applyBorder="1" applyAlignment="1" applyProtection="1">
      <alignment horizontal="center" vertical="top" wrapText="1"/>
      <protection hidden="1"/>
    </xf>
    <xf numFmtId="0" fontId="3" fillId="10" borderId="19" xfId="0" applyFont="1" applyFill="1" applyBorder="1" applyAlignment="1" applyProtection="1">
      <alignment vertical="top"/>
      <protection hidden="1"/>
    </xf>
    <xf numFmtId="0" fontId="3" fillId="10" borderId="34" xfId="0" applyFont="1" applyFill="1" applyBorder="1" applyAlignment="1" applyProtection="1">
      <alignment vertical="top"/>
      <protection hidden="1"/>
    </xf>
    <xf numFmtId="0" fontId="3" fillId="10" borderId="20" xfId="0" applyFont="1" applyFill="1" applyBorder="1" applyAlignment="1" applyProtection="1">
      <alignment vertical="top"/>
      <protection hidden="1"/>
    </xf>
    <xf numFmtId="0" fontId="3" fillId="10" borderId="21" xfId="0" applyFont="1" applyFill="1" applyBorder="1" applyAlignment="1" applyProtection="1">
      <alignment vertical="top"/>
      <protection hidden="1"/>
    </xf>
    <xf numFmtId="2" fontId="4" fillId="3" borderId="1" xfId="0" applyNumberFormat="1" applyFont="1" applyFill="1" applyBorder="1" applyAlignment="1" applyProtection="1">
      <alignment horizontal="center" vertical="top" wrapText="1"/>
      <protection hidden="1"/>
    </xf>
    <xf numFmtId="0" fontId="5" fillId="4" borderId="19" xfId="0" applyFont="1" applyFill="1" applyBorder="1" applyAlignment="1" applyProtection="1">
      <alignment horizontal="right" vertical="top"/>
      <protection hidden="1"/>
    </xf>
    <xf numFmtId="0" fontId="9" fillId="7" borderId="23" xfId="0" applyFont="1" applyFill="1" applyBorder="1" applyAlignment="1" applyProtection="1">
      <alignment horizontal="center" vertical="top" wrapText="1"/>
    </xf>
    <xf numFmtId="0" fontId="9" fillId="7" borderId="22" xfId="0" applyFont="1" applyFill="1" applyBorder="1" applyAlignment="1" applyProtection="1">
      <alignment horizontal="center" vertical="top" wrapText="1"/>
    </xf>
    <xf numFmtId="0" fontId="5" fillId="0" borderId="18" xfId="0" applyFont="1" applyBorder="1" applyAlignment="1" applyProtection="1">
      <alignment horizontal="left" vertical="top" wrapText="1"/>
      <protection hidden="1"/>
    </xf>
    <xf numFmtId="3" fontId="4" fillId="0" borderId="1" xfId="0" applyNumberFormat="1" applyFont="1" applyBorder="1" applyAlignment="1" applyProtection="1">
      <alignment horizontal="center" vertical="top" wrapText="1"/>
      <protection hidden="1"/>
    </xf>
    <xf numFmtId="0" fontId="10" fillId="0" borderId="18" xfId="0" applyFont="1" applyBorder="1" applyAlignment="1" applyProtection="1">
      <alignment horizontal="left" vertical="top" wrapText="1"/>
      <protection hidden="1"/>
    </xf>
    <xf numFmtId="2" fontId="13" fillId="0" borderId="0" xfId="0" applyNumberFormat="1" applyFont="1" applyAlignment="1" applyProtection="1">
      <alignment horizontal="center" vertical="center"/>
      <protection hidden="1"/>
    </xf>
    <xf numFmtId="2" fontId="13" fillId="0" borderId="0" xfId="0" applyNumberFormat="1" applyFont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2" fontId="8" fillId="0" borderId="0" xfId="0" applyNumberFormat="1" applyFont="1" applyAlignment="1" applyProtection="1">
      <alignment horizontal="right"/>
      <protection hidden="1"/>
    </xf>
    <xf numFmtId="0" fontId="4" fillId="0" borderId="0" xfId="0" applyFont="1" applyBorder="1" applyAlignment="1" applyProtection="1">
      <alignment vertical="top"/>
      <protection hidden="1"/>
    </xf>
    <xf numFmtId="0" fontId="8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vertical="top"/>
      <protection hidden="1"/>
    </xf>
    <xf numFmtId="0" fontId="11" fillId="0" borderId="0" xfId="0" applyFont="1" applyBorder="1" applyProtection="1">
      <protection hidden="1"/>
    </xf>
    <xf numFmtId="0" fontId="11" fillId="0" borderId="0" xfId="0" applyFont="1" applyProtection="1">
      <protection hidden="1"/>
    </xf>
    <xf numFmtId="0" fontId="10" fillId="0" borderId="44" xfId="0" applyFont="1" applyBorder="1" applyAlignment="1" applyProtection="1">
      <alignment horizontal="left" vertical="top" wrapText="1"/>
      <protection locked="0" hidden="1"/>
    </xf>
    <xf numFmtId="188" fontId="18" fillId="0" borderId="23" xfId="3" applyNumberFormat="1" applyFont="1" applyFill="1" applyBorder="1" applyAlignment="1" applyProtection="1">
      <alignment horizontal="center" vertical="top" wrapText="1"/>
      <protection locked="0"/>
    </xf>
    <xf numFmtId="0" fontId="24" fillId="3" borderId="0" xfId="8" applyFont="1" applyFill="1" applyProtection="1">
      <alignment wrapText="1"/>
      <protection hidden="1"/>
    </xf>
    <xf numFmtId="0" fontId="23" fillId="3" borderId="0" xfId="8" applyFont="1" applyFill="1" applyProtection="1">
      <alignment wrapText="1"/>
      <protection hidden="1"/>
    </xf>
    <xf numFmtId="2" fontId="23" fillId="3" borderId="0" xfId="8" applyNumberFormat="1" applyFont="1" applyFill="1" applyProtection="1">
      <alignment wrapText="1"/>
      <protection hidden="1"/>
    </xf>
    <xf numFmtId="2" fontId="0" fillId="0" borderId="0" xfId="0" applyNumberFormat="1"/>
    <xf numFmtId="0" fontId="26" fillId="3" borderId="54" xfId="8" applyFont="1" applyFill="1" applyBorder="1" applyAlignment="1" applyProtection="1">
      <alignment vertical="top" wrapText="1"/>
      <protection hidden="1"/>
    </xf>
    <xf numFmtId="189" fontId="27" fillId="3" borderId="54" xfId="8" applyNumberFormat="1" applyFont="1" applyFill="1" applyBorder="1" applyAlignment="1" applyProtection="1">
      <alignment horizontal="center" vertical="top" wrapText="1"/>
      <protection hidden="1"/>
    </xf>
    <xf numFmtId="0" fontId="12" fillId="3" borderId="54" xfId="8" applyFont="1" applyFill="1" applyBorder="1" applyAlignment="1" applyProtection="1">
      <alignment vertical="top" wrapText="1"/>
      <protection hidden="1"/>
    </xf>
    <xf numFmtId="190" fontId="11" fillId="3" borderId="54" xfId="8" applyNumberFormat="1" applyFont="1" applyFill="1" applyBorder="1" applyAlignment="1" applyProtection="1">
      <alignment horizontal="center" vertical="top" wrapText="1"/>
      <protection hidden="1"/>
    </xf>
    <xf numFmtId="0" fontId="27" fillId="3" borderId="54" xfId="8" applyFont="1" applyFill="1" applyBorder="1" applyAlignment="1" applyProtection="1">
      <alignment vertical="top" wrapText="1"/>
      <protection hidden="1"/>
    </xf>
    <xf numFmtId="0" fontId="11" fillId="3" borderId="54" xfId="8" applyFont="1" applyFill="1" applyBorder="1" applyAlignment="1" applyProtection="1">
      <alignment vertical="top" wrapText="1"/>
      <protection hidden="1"/>
    </xf>
    <xf numFmtId="190" fontId="11" fillId="13" borderId="54" xfId="8" applyNumberFormat="1" applyFont="1" applyFill="1" applyBorder="1" applyAlignment="1" applyProtection="1">
      <alignment horizontal="center" vertical="top" wrapText="1"/>
      <protection hidden="1"/>
    </xf>
    <xf numFmtId="0" fontId="30" fillId="15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 indent="1"/>
    </xf>
    <xf numFmtId="1" fontId="31" fillId="0" borderId="1" xfId="0" applyNumberFormat="1" applyFont="1" applyBorder="1" applyAlignment="1">
      <alignment horizontal="center" vertical="center" wrapText="1"/>
    </xf>
    <xf numFmtId="49" fontId="31" fillId="0" borderId="1" xfId="0" applyNumberFormat="1" applyFont="1" applyBorder="1" applyAlignment="1">
      <alignment horizontal="left" vertical="center" wrapText="1" indent="1"/>
    </xf>
    <xf numFmtId="49" fontId="31" fillId="0" borderId="1" xfId="0" applyNumberFormat="1" applyFont="1" applyBorder="1" applyAlignment="1">
      <alignment horizontal="center" vertical="center" wrapText="1"/>
    </xf>
    <xf numFmtId="49" fontId="0" fillId="0" borderId="0" xfId="0" applyNumberFormat="1"/>
    <xf numFmtId="0" fontId="30" fillId="15" borderId="1" xfId="0" applyFont="1" applyFill="1" applyBorder="1" applyAlignment="1">
      <alignment horizontal="left" vertical="top" wrapText="1"/>
    </xf>
    <xf numFmtId="0" fontId="33" fillId="3" borderId="0" xfId="0" applyFont="1" applyFill="1" applyBorder="1"/>
    <xf numFmtId="0" fontId="14" fillId="3" borderId="0" xfId="0" applyFont="1" applyFill="1"/>
    <xf numFmtId="0" fontId="16" fillId="3" borderId="9" xfId="0" applyFont="1" applyFill="1" applyBorder="1"/>
    <xf numFmtId="0" fontId="29" fillId="3" borderId="0" xfId="0" applyFont="1" applyFill="1" applyBorder="1"/>
    <xf numFmtId="0" fontId="16" fillId="3" borderId="0" xfId="0" applyFont="1" applyFill="1" applyBorder="1"/>
    <xf numFmtId="0" fontId="16" fillId="3" borderId="5" xfId="0" applyFont="1" applyFill="1" applyBorder="1"/>
    <xf numFmtId="0" fontId="14" fillId="3" borderId="9" xfId="0" applyFont="1" applyFill="1" applyBorder="1"/>
    <xf numFmtId="0" fontId="37" fillId="3" borderId="0" xfId="0" applyFont="1" applyFill="1" applyBorder="1"/>
    <xf numFmtId="0" fontId="14" fillId="3" borderId="0" xfId="0" applyFont="1" applyFill="1" applyBorder="1"/>
    <xf numFmtId="0" fontId="14" fillId="3" borderId="5" xfId="0" applyFont="1" applyFill="1" applyBorder="1"/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15" fillId="3" borderId="0" xfId="0" applyFont="1" applyFill="1" applyBorder="1"/>
    <xf numFmtId="0" fontId="14" fillId="3" borderId="8" xfId="0" applyFont="1" applyFill="1" applyBorder="1"/>
    <xf numFmtId="0" fontId="14" fillId="3" borderId="7" xfId="0" applyFont="1" applyFill="1" applyBorder="1"/>
    <xf numFmtId="0" fontId="39" fillId="3" borderId="7" xfId="0" applyFont="1" applyFill="1" applyBorder="1"/>
    <xf numFmtId="0" fontId="14" fillId="3" borderId="6" xfId="0" applyFont="1" applyFill="1" applyBorder="1"/>
    <xf numFmtId="0" fontId="10" fillId="0" borderId="43" xfId="0" applyFont="1" applyBorder="1" applyAlignment="1" applyProtection="1">
      <alignment horizontal="left" vertical="top" wrapText="1"/>
      <protection hidden="1"/>
    </xf>
    <xf numFmtId="43" fontId="21" fillId="3" borderId="0" xfId="4" applyFont="1" applyFill="1" applyBorder="1" applyProtection="1">
      <protection locked="0"/>
    </xf>
    <xf numFmtId="0" fontId="10" fillId="0" borderId="30" xfId="0" applyFont="1" applyBorder="1" applyAlignment="1" applyProtection="1">
      <alignment horizontal="left" vertical="top" wrapText="1"/>
      <protection hidden="1"/>
    </xf>
    <xf numFmtId="0" fontId="10" fillId="0" borderId="44" xfId="0" applyFont="1" applyBorder="1" applyAlignment="1" applyProtection="1">
      <alignment horizontal="left" vertical="top" wrapText="1"/>
      <protection locked="0"/>
    </xf>
    <xf numFmtId="0" fontId="10" fillId="0" borderId="48" xfId="0" applyFont="1" applyBorder="1" applyAlignment="1" applyProtection="1">
      <alignment vertical="top" wrapText="1"/>
      <protection locked="0"/>
    </xf>
    <xf numFmtId="0" fontId="10" fillId="0" borderId="46" xfId="0" applyFont="1" applyBorder="1" applyAlignment="1" applyProtection="1">
      <alignment horizontal="left" vertical="top" wrapText="1"/>
      <protection locked="0"/>
    </xf>
    <xf numFmtId="2" fontId="20" fillId="3" borderId="0" xfId="0" applyNumberFormat="1" applyFont="1" applyFill="1" applyBorder="1" applyAlignment="1" applyProtection="1">
      <alignment horizontal="center" vertical="center"/>
      <protection hidden="1"/>
    </xf>
    <xf numFmtId="4" fontId="41" fillId="0" borderId="1" xfId="0" applyNumberFormat="1" applyFont="1" applyBorder="1" applyAlignment="1" applyProtection="1">
      <alignment horizontal="center" vertical="center" wrapText="1"/>
      <protection locked="0"/>
    </xf>
    <xf numFmtId="4" fontId="41" fillId="0" borderId="1" xfId="0" applyNumberFormat="1" applyFont="1" applyBorder="1" applyAlignment="1" applyProtection="1">
      <alignment horizontal="center" vertical="top" wrapText="1"/>
      <protection locked="0"/>
    </xf>
    <xf numFmtId="2" fontId="22" fillId="3" borderId="36" xfId="0" applyNumberFormat="1" applyFont="1" applyFill="1" applyBorder="1" applyAlignment="1" applyProtection="1">
      <alignment horizontal="center" vertical="center"/>
      <protection hidden="1"/>
    </xf>
    <xf numFmtId="2" fontId="22" fillId="3" borderId="30" xfId="0" applyNumberFormat="1" applyFont="1" applyFill="1" applyBorder="1" applyAlignment="1" applyProtection="1">
      <alignment horizontal="center" vertical="center"/>
      <protection hidden="1"/>
    </xf>
    <xf numFmtId="0" fontId="43" fillId="3" borderId="0" xfId="0" applyFont="1" applyFill="1" applyBorder="1" applyProtection="1">
      <protection hidden="1"/>
    </xf>
    <xf numFmtId="0" fontId="43" fillId="3" borderId="0" xfId="0" applyFont="1" applyFill="1" applyProtection="1">
      <protection hidden="1"/>
    </xf>
    <xf numFmtId="0" fontId="43" fillId="3" borderId="1" xfId="0" applyFont="1" applyFill="1" applyBorder="1" applyProtection="1">
      <protection hidden="1"/>
    </xf>
    <xf numFmtId="0" fontId="43" fillId="3" borderId="0" xfId="0" applyFont="1" applyFill="1" applyProtection="1">
      <protection locked="0"/>
    </xf>
    <xf numFmtId="0" fontId="43" fillId="0" borderId="0" xfId="0" applyFont="1" applyProtection="1">
      <protection locked="0"/>
    </xf>
    <xf numFmtId="0" fontId="11" fillId="3" borderId="0" xfId="0" applyFont="1" applyFill="1" applyProtection="1">
      <protection hidden="1"/>
    </xf>
    <xf numFmtId="3" fontId="10" fillId="0" borderId="44" xfId="0" applyNumberFormat="1" applyFont="1" applyBorder="1" applyAlignment="1" applyProtection="1">
      <alignment horizontal="center" vertical="top" wrapText="1"/>
      <protection hidden="1"/>
    </xf>
    <xf numFmtId="0" fontId="11" fillId="3" borderId="0" xfId="0" applyFont="1" applyFill="1" applyProtection="1">
      <protection locked="0"/>
    </xf>
    <xf numFmtId="0" fontId="12" fillId="3" borderId="0" xfId="0" applyFont="1" applyFill="1" applyBorder="1" applyAlignment="1" applyProtection="1">
      <alignment horizontal="center" vertical="center" wrapText="1"/>
      <protection hidden="1"/>
    </xf>
    <xf numFmtId="0" fontId="43" fillId="3" borderId="0" xfId="0" applyFont="1" applyFill="1" applyBorder="1" applyProtection="1">
      <protection locked="0"/>
    </xf>
    <xf numFmtId="3" fontId="10" fillId="0" borderId="1" xfId="0" applyNumberFormat="1" applyFont="1" applyBorder="1" applyAlignment="1" applyProtection="1">
      <alignment horizontal="center" vertical="top" wrapText="1"/>
      <protection hidden="1"/>
    </xf>
    <xf numFmtId="3" fontId="10" fillId="0" borderId="39" xfId="0" applyNumberFormat="1" applyFont="1" applyBorder="1" applyAlignment="1" applyProtection="1">
      <alignment horizontal="center" vertical="top" wrapText="1"/>
      <protection hidden="1"/>
    </xf>
    <xf numFmtId="2" fontId="10" fillId="3" borderId="34" xfId="0" applyNumberFormat="1" applyFont="1" applyFill="1" applyBorder="1" applyAlignment="1" applyProtection="1">
      <alignment horizontal="center" vertical="top" wrapText="1"/>
      <protection locked="0" hidden="1"/>
    </xf>
    <xf numFmtId="2" fontId="22" fillId="10" borderId="1" xfId="0" applyNumberFormat="1" applyFont="1" applyFill="1" applyBorder="1" applyAlignment="1" applyProtection="1">
      <alignment horizontal="center" vertical="top" wrapText="1"/>
      <protection hidden="1"/>
    </xf>
    <xf numFmtId="2" fontId="10" fillId="3" borderId="44" xfId="0" applyNumberFormat="1" applyFont="1" applyFill="1" applyBorder="1" applyAlignment="1" applyProtection="1">
      <alignment horizontal="center" vertical="top" wrapText="1"/>
      <protection locked="0" hidden="1"/>
    </xf>
    <xf numFmtId="2" fontId="22" fillId="10" borderId="42" xfId="0" applyNumberFormat="1" applyFont="1" applyFill="1" applyBorder="1" applyAlignment="1" applyProtection="1">
      <alignment horizontal="center" vertical="top" wrapText="1"/>
      <protection hidden="1"/>
    </xf>
    <xf numFmtId="0" fontId="12" fillId="3" borderId="1" xfId="0" applyFont="1" applyFill="1" applyBorder="1" applyAlignment="1" applyProtection="1">
      <alignment horizontal="center" vertical="center" wrapText="1"/>
      <protection hidden="1"/>
    </xf>
    <xf numFmtId="0" fontId="11" fillId="3" borderId="0" xfId="0" applyFont="1" applyFill="1" applyBorder="1" applyProtection="1">
      <protection locked="0"/>
    </xf>
    <xf numFmtId="3" fontId="11" fillId="16" borderId="1" xfId="0" applyNumberFormat="1" applyFont="1" applyFill="1" applyBorder="1" applyAlignment="1" applyProtection="1">
      <alignment horizontal="center" vertical="top" wrapText="1"/>
      <protection hidden="1"/>
    </xf>
    <xf numFmtId="3" fontId="11" fillId="16" borderId="1" xfId="0" applyNumberFormat="1" applyFont="1" applyFill="1" applyBorder="1" applyAlignment="1" applyProtection="1">
      <alignment vertical="top" wrapText="1"/>
      <protection hidden="1"/>
    </xf>
    <xf numFmtId="2" fontId="10" fillId="3" borderId="1" xfId="0" applyNumberFormat="1" applyFont="1" applyFill="1" applyBorder="1" applyAlignment="1" applyProtection="1">
      <alignment vertical="top" wrapText="1"/>
      <protection hidden="1"/>
    </xf>
    <xf numFmtId="0" fontId="47" fillId="3" borderId="0" xfId="0" applyFont="1" applyFill="1" applyBorder="1" applyAlignment="1" applyProtection="1">
      <alignment horizontal="center" vertical="center" wrapText="1"/>
      <protection hidden="1"/>
    </xf>
    <xf numFmtId="187" fontId="10" fillId="0" borderId="1" xfId="0" applyNumberFormat="1" applyFont="1" applyBorder="1" applyAlignment="1" applyProtection="1">
      <alignment horizontal="center" vertical="top" wrapText="1"/>
      <protection hidden="1"/>
    </xf>
    <xf numFmtId="4" fontId="11" fillId="0" borderId="1" xfId="0" applyNumberFormat="1" applyFont="1" applyBorder="1" applyAlignment="1" applyProtection="1">
      <alignment horizontal="center" vertical="top" wrapText="1"/>
      <protection hidden="1"/>
    </xf>
    <xf numFmtId="0" fontId="11" fillId="0" borderId="45" xfId="0" applyFont="1" applyBorder="1" applyAlignment="1" applyProtection="1">
      <alignment horizontal="left" vertical="top" wrapText="1"/>
      <protection locked="0"/>
    </xf>
    <xf numFmtId="0" fontId="12" fillId="3" borderId="30" xfId="0" applyFont="1" applyFill="1" applyBorder="1" applyAlignment="1" applyProtection="1">
      <alignment horizontal="center" vertical="center" wrapText="1"/>
      <protection hidden="1"/>
    </xf>
    <xf numFmtId="0" fontId="10" fillId="3" borderId="34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Protection="1">
      <protection locked="0"/>
    </xf>
    <xf numFmtId="0" fontId="10" fillId="3" borderId="1" xfId="0" applyFont="1" applyFill="1" applyBorder="1" applyAlignment="1" applyProtection="1">
      <alignment horizontal="center" vertical="center" wrapText="1"/>
      <protection hidden="1"/>
    </xf>
    <xf numFmtId="0" fontId="10" fillId="3" borderId="20" xfId="0" applyFont="1" applyFill="1" applyBorder="1" applyAlignment="1" applyProtection="1">
      <alignment horizontal="center" vertical="center" wrapText="1"/>
      <protection hidden="1"/>
    </xf>
    <xf numFmtId="0" fontId="51" fillId="3" borderId="0" xfId="0" applyFont="1" applyFill="1" applyAlignment="1" applyProtection="1">
      <alignment horizontal="right" vertical="top"/>
      <protection hidden="1"/>
    </xf>
    <xf numFmtId="0" fontId="12" fillId="3" borderId="0" xfId="0" applyFont="1" applyFill="1" applyProtection="1">
      <protection hidden="1"/>
    </xf>
    <xf numFmtId="0" fontId="10" fillId="0" borderId="48" xfId="0" applyFont="1" applyBorder="1" applyAlignment="1" applyProtection="1">
      <alignment horizontal="center" vertical="top" wrapText="1"/>
      <protection locked="0"/>
    </xf>
    <xf numFmtId="191" fontId="10" fillId="3" borderId="1" xfId="4" applyNumberFormat="1" applyFont="1" applyFill="1" applyBorder="1" applyAlignment="1" applyProtection="1">
      <alignment horizontal="center" vertical="center" wrapText="1"/>
      <protection hidden="1"/>
    </xf>
    <xf numFmtId="2" fontId="54" fillId="3" borderId="36" xfId="0" applyNumberFormat="1" applyFont="1" applyFill="1" applyBorder="1" applyAlignment="1" applyProtection="1">
      <alignment horizontal="center" vertical="center"/>
      <protection hidden="1"/>
    </xf>
    <xf numFmtId="2" fontId="54" fillId="3" borderId="30" xfId="0" applyNumberFormat="1" applyFont="1" applyFill="1" applyBorder="1" applyAlignment="1" applyProtection="1">
      <alignment horizontal="center" vertical="center"/>
      <protection hidden="1"/>
    </xf>
    <xf numFmtId="0" fontId="52" fillId="3" borderId="0" xfId="0" applyFont="1" applyFill="1" applyBorder="1" applyProtection="1">
      <protection hidden="1"/>
    </xf>
    <xf numFmtId="0" fontId="22" fillId="14" borderId="1" xfId="0" applyFont="1" applyFill="1" applyBorder="1" applyAlignment="1" applyProtection="1">
      <alignment horizontal="center" vertical="center" wrapText="1"/>
      <protection hidden="1"/>
    </xf>
    <xf numFmtId="0" fontId="12" fillId="14" borderId="1" xfId="0" applyFont="1" applyFill="1" applyBorder="1" applyAlignment="1" applyProtection="1">
      <alignment horizontal="center" vertical="center" wrapText="1"/>
      <protection hidden="1"/>
    </xf>
    <xf numFmtId="0" fontId="55" fillId="0" borderId="47" xfId="0" applyFont="1" applyBorder="1" applyAlignment="1" applyProtection="1">
      <alignment vertical="top" wrapText="1"/>
      <protection locked="0"/>
    </xf>
    <xf numFmtId="43" fontId="56" fillId="3" borderId="0" xfId="4" applyFont="1" applyFill="1" applyBorder="1" applyProtection="1">
      <protection locked="0"/>
    </xf>
    <xf numFmtId="0" fontId="57" fillId="3" borderId="0" xfId="0" applyFont="1" applyFill="1" applyProtection="1">
      <protection locked="0"/>
    </xf>
    <xf numFmtId="0" fontId="57" fillId="0" borderId="0" xfId="0" applyFont="1" applyProtection="1">
      <protection locked="0"/>
    </xf>
    <xf numFmtId="0" fontId="55" fillId="0" borderId="47" xfId="0" applyFont="1" applyBorder="1" applyAlignment="1" applyProtection="1">
      <alignment horizontal="center" vertical="top" wrapText="1"/>
      <protection locked="0"/>
    </xf>
    <xf numFmtId="188" fontId="18" fillId="0" borderId="20" xfId="3" applyNumberFormat="1" applyFont="1" applyFill="1" applyBorder="1" applyAlignment="1" applyProtection="1">
      <alignment horizontal="center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2" fontId="10" fillId="3" borderId="39" xfId="0" applyNumberFormat="1" applyFont="1" applyFill="1" applyBorder="1" applyAlignment="1" applyProtection="1">
      <alignment horizontal="center" vertical="top" wrapText="1"/>
      <protection locked="0" hidden="1"/>
    </xf>
    <xf numFmtId="4" fontId="58" fillId="0" borderId="1" xfId="0" applyNumberFormat="1" applyFont="1" applyBorder="1" applyAlignment="1" applyProtection="1">
      <alignment horizontal="center" vertical="center" wrapText="1"/>
      <protection locked="0"/>
    </xf>
    <xf numFmtId="0" fontId="45" fillId="4" borderId="0" xfId="0" applyFont="1" applyFill="1" applyBorder="1" applyAlignment="1" applyProtection="1">
      <alignment vertical="center"/>
      <protection hidden="1"/>
    </xf>
    <xf numFmtId="0" fontId="53" fillId="3" borderId="0" xfId="0" applyFont="1" applyFill="1" applyBorder="1" applyAlignment="1" applyProtection="1">
      <alignment horizontal="center" vertical="center"/>
      <protection hidden="1"/>
    </xf>
    <xf numFmtId="0" fontId="26" fillId="17" borderId="54" xfId="8" applyFont="1" applyFill="1" applyBorder="1" applyAlignment="1" applyProtection="1">
      <alignment horizontal="center" vertical="top" wrapText="1"/>
      <protection hidden="1"/>
    </xf>
    <xf numFmtId="190" fontId="12" fillId="17" borderId="49" xfId="8" applyNumberFormat="1" applyFont="1" applyFill="1" applyBorder="1" applyAlignment="1" applyProtection="1">
      <alignment horizontal="center" vertical="top" wrapText="1"/>
      <protection hidden="1"/>
    </xf>
    <xf numFmtId="0" fontId="12" fillId="17" borderId="1" xfId="8" applyFont="1" applyFill="1" applyBorder="1" applyAlignment="1" applyProtection="1">
      <alignment vertical="top" wrapText="1"/>
      <protection hidden="1"/>
    </xf>
    <xf numFmtId="0" fontId="10" fillId="19" borderId="1" xfId="8" applyFont="1" applyFill="1" applyBorder="1" applyAlignment="1" applyProtection="1">
      <alignment horizontal="center" vertical="top" wrapText="1"/>
      <protection hidden="1"/>
    </xf>
    <xf numFmtId="190" fontId="61" fillId="17" borderId="49" xfId="8" applyNumberFormat="1" applyFont="1" applyFill="1" applyBorder="1" applyAlignment="1" applyProtection="1">
      <alignment horizontal="center" vertical="top" wrapText="1"/>
      <protection hidden="1"/>
    </xf>
    <xf numFmtId="0" fontId="3" fillId="17" borderId="1" xfId="8" applyFont="1" applyFill="1" applyBorder="1" applyAlignment="1" applyProtection="1">
      <alignment horizontal="left" vertical="top" wrapText="1"/>
      <protection hidden="1"/>
    </xf>
    <xf numFmtId="0" fontId="62" fillId="3" borderId="0" xfId="0" applyFont="1" applyFill="1" applyBorder="1" applyAlignment="1" applyProtection="1">
      <alignment horizontal="center" vertical="center" wrapText="1"/>
      <protection hidden="1"/>
    </xf>
    <xf numFmtId="0" fontId="64" fillId="3" borderId="0" xfId="0" applyFont="1" applyFill="1" applyProtection="1">
      <protection hidden="1"/>
    </xf>
    <xf numFmtId="0" fontId="53" fillId="3" borderId="0" xfId="0" applyFont="1" applyFill="1" applyBorder="1" applyAlignment="1" applyProtection="1">
      <alignment horizontal="center" vertical="center" wrapText="1"/>
      <protection hidden="1"/>
    </xf>
    <xf numFmtId="0" fontId="59" fillId="3" borderId="0" xfId="0" applyFont="1" applyFill="1" applyBorder="1" applyProtection="1">
      <protection hidden="1"/>
    </xf>
    <xf numFmtId="0" fontId="61" fillId="3" borderId="1" xfId="0" applyFont="1" applyFill="1" applyBorder="1" applyAlignment="1" applyProtection="1">
      <alignment horizontal="left" vertical="center" wrapText="1"/>
      <protection hidden="1"/>
    </xf>
    <xf numFmtId="0" fontId="12" fillId="3" borderId="1" xfId="0" applyFont="1" applyFill="1" applyBorder="1" applyAlignment="1" applyProtection="1">
      <alignment horizontal="left" vertical="center" wrapText="1"/>
      <protection hidden="1"/>
    </xf>
    <xf numFmtId="0" fontId="12" fillId="19" borderId="1" xfId="8" applyFont="1" applyFill="1" applyBorder="1" applyAlignment="1" applyProtection="1">
      <alignment horizontal="center" vertical="center" wrapText="1"/>
      <protection hidden="1"/>
    </xf>
    <xf numFmtId="0" fontId="54" fillId="0" borderId="0" xfId="0" applyFont="1" applyAlignment="1" applyProtection="1">
      <alignment horizontal="left"/>
      <protection hidden="1"/>
    </xf>
    <xf numFmtId="0" fontId="48" fillId="3" borderId="0" xfId="0" applyFont="1" applyFill="1" applyBorder="1" applyProtection="1">
      <protection hidden="1"/>
    </xf>
    <xf numFmtId="43" fontId="63" fillId="3" borderId="0" xfId="4" applyFont="1" applyFill="1" applyBorder="1" applyProtection="1">
      <protection hidden="1"/>
    </xf>
    <xf numFmtId="0" fontId="54" fillId="0" borderId="0" xfId="0" applyFont="1" applyAlignment="1" applyProtection="1">
      <alignment horizontal="right"/>
      <protection hidden="1"/>
    </xf>
    <xf numFmtId="43" fontId="21" fillId="3" borderId="0" xfId="4" applyFont="1" applyFill="1" applyBorder="1" applyProtection="1">
      <protection hidden="1"/>
    </xf>
    <xf numFmtId="0" fontId="57" fillId="3" borderId="0" xfId="0" applyFont="1" applyFill="1" applyBorder="1" applyProtection="1">
      <protection hidden="1"/>
    </xf>
    <xf numFmtId="43" fontId="56" fillId="3" borderId="0" xfId="4" applyFont="1" applyFill="1" applyBorder="1" applyProtection="1">
      <protection hidden="1"/>
    </xf>
    <xf numFmtId="0" fontId="65" fillId="3" borderId="0" xfId="0" applyFont="1" applyFill="1" applyBorder="1" applyProtection="1">
      <protection hidden="1"/>
    </xf>
    <xf numFmtId="0" fontId="66" fillId="3" borderId="0" xfId="0" applyFont="1" applyFill="1" applyBorder="1" applyProtection="1">
      <protection hidden="1"/>
    </xf>
    <xf numFmtId="0" fontId="11" fillId="3" borderId="0" xfId="0" applyFont="1" applyFill="1" applyBorder="1" applyProtection="1">
      <protection hidden="1"/>
    </xf>
    <xf numFmtId="0" fontId="9" fillId="3" borderId="41" xfId="0" applyFont="1" applyFill="1" applyBorder="1" applyAlignment="1">
      <alignment horizontal="center"/>
    </xf>
    <xf numFmtId="0" fontId="5" fillId="3" borderId="40" xfId="0" applyFont="1" applyFill="1" applyBorder="1" applyAlignment="1">
      <alignment horizontal="center"/>
    </xf>
    <xf numFmtId="0" fontId="5" fillId="3" borderId="23" xfId="0" applyFont="1" applyFill="1" applyBorder="1" applyAlignment="1" applyProtection="1">
      <alignment horizontal="center" vertical="top" wrapText="1"/>
      <protection hidden="1"/>
    </xf>
    <xf numFmtId="0" fontId="5" fillId="3" borderId="22" xfId="0" applyFont="1" applyFill="1" applyBorder="1" applyAlignment="1" applyProtection="1">
      <alignment horizontal="center" vertical="top" wrapText="1"/>
      <protection hidden="1"/>
    </xf>
    <xf numFmtId="2" fontId="5" fillId="0" borderId="31" xfId="0" applyNumberFormat="1" applyFont="1" applyFill="1" applyBorder="1" applyAlignment="1" applyProtection="1">
      <alignment horizontal="center" vertical="center" wrapText="1"/>
      <protection hidden="1"/>
    </xf>
    <xf numFmtId="2" fontId="5" fillId="0" borderId="32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Fill="1" applyBorder="1" applyAlignment="1" applyProtection="1">
      <alignment horizontal="center" vertical="center" wrapText="1"/>
      <protection hidden="1"/>
    </xf>
    <xf numFmtId="0" fontId="7" fillId="0" borderId="3" xfId="0" applyFont="1" applyFill="1" applyBorder="1" applyAlignment="1" applyProtection="1">
      <alignment horizontal="center" vertical="center" wrapText="1"/>
      <protection hidden="1"/>
    </xf>
    <xf numFmtId="0" fontId="3" fillId="5" borderId="10" xfId="0" applyFont="1" applyFill="1" applyBorder="1" applyAlignment="1" applyProtection="1">
      <alignment horizontal="center" vertical="center"/>
      <protection hidden="1"/>
    </xf>
    <xf numFmtId="0" fontId="3" fillId="5" borderId="11" xfId="0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horizontal="center" vertical="center"/>
      <protection hidden="1"/>
    </xf>
    <xf numFmtId="0" fontId="3" fillId="5" borderId="8" xfId="0" applyFont="1" applyFill="1" applyBorder="1" applyAlignment="1" applyProtection="1">
      <alignment horizontal="center" vertical="center"/>
      <protection hidden="1"/>
    </xf>
    <xf numFmtId="0" fontId="3" fillId="5" borderId="7" xfId="0" applyFont="1" applyFill="1" applyBorder="1" applyAlignment="1" applyProtection="1">
      <alignment horizontal="center" vertical="center"/>
      <protection hidden="1"/>
    </xf>
    <xf numFmtId="0" fontId="3" fillId="5" borderId="6" xfId="0" applyFont="1" applyFill="1" applyBorder="1" applyAlignment="1" applyProtection="1">
      <alignment horizontal="center" vertical="center"/>
      <protection hidden="1"/>
    </xf>
    <xf numFmtId="0" fontId="5" fillId="3" borderId="41" xfId="0" applyFont="1" applyFill="1" applyBorder="1" applyAlignment="1">
      <alignment horizontal="center"/>
    </xf>
    <xf numFmtId="0" fontId="3" fillId="5" borderId="12" xfId="0" applyFont="1" applyFill="1" applyBorder="1" applyAlignment="1" applyProtection="1">
      <alignment horizontal="center" vertical="center" wrapText="1"/>
      <protection hidden="1"/>
    </xf>
    <xf numFmtId="0" fontId="3" fillId="5" borderId="17" xfId="0" applyFont="1" applyFill="1" applyBorder="1" applyAlignment="1" applyProtection="1">
      <alignment horizontal="center" vertical="center" wrapText="1"/>
      <protection hidden="1"/>
    </xf>
    <xf numFmtId="0" fontId="3" fillId="5" borderId="13" xfId="0" applyFont="1" applyFill="1" applyBorder="1" applyAlignment="1" applyProtection="1">
      <alignment horizontal="center" vertical="center" wrapText="1"/>
      <protection hidden="1"/>
    </xf>
    <xf numFmtId="0" fontId="3" fillId="5" borderId="14" xfId="0" applyFont="1" applyFill="1" applyBorder="1" applyAlignment="1" applyProtection="1">
      <alignment horizontal="center" vertical="center" wrapText="1"/>
      <protection hidden="1"/>
    </xf>
    <xf numFmtId="0" fontId="3" fillId="5" borderId="15" xfId="0" applyFont="1" applyFill="1" applyBorder="1" applyAlignment="1" applyProtection="1">
      <alignment horizontal="center" vertical="center" wrapText="1"/>
      <protection hidden="1"/>
    </xf>
    <xf numFmtId="0" fontId="3" fillId="5" borderId="16" xfId="0" applyFont="1" applyFill="1" applyBorder="1" applyAlignment="1" applyProtection="1">
      <alignment horizontal="center" vertical="center" wrapText="1"/>
      <protection hidden="1"/>
    </xf>
    <xf numFmtId="0" fontId="3" fillId="5" borderId="18" xfId="0" applyFont="1" applyFill="1" applyBorder="1" applyAlignment="1" applyProtection="1">
      <alignment horizontal="center" vertical="center" wrapText="1"/>
      <protection hidden="1"/>
    </xf>
    <xf numFmtId="0" fontId="3" fillId="10" borderId="19" xfId="0" applyFont="1" applyFill="1" applyBorder="1" applyAlignment="1" applyProtection="1">
      <alignment horizontal="left" vertical="top" wrapText="1"/>
      <protection hidden="1"/>
    </xf>
    <xf numFmtId="0" fontId="3" fillId="10" borderId="20" xfId="0" applyFont="1" applyFill="1" applyBorder="1" applyAlignment="1" applyProtection="1">
      <alignment horizontal="left" vertical="top" wrapText="1"/>
      <protection hidden="1"/>
    </xf>
    <xf numFmtId="0" fontId="3" fillId="10" borderId="21" xfId="0" applyFont="1" applyFill="1" applyBorder="1" applyAlignment="1" applyProtection="1">
      <alignment horizontal="left" vertical="top" wrapText="1"/>
      <protection hidden="1"/>
    </xf>
    <xf numFmtId="0" fontId="4" fillId="2" borderId="19" xfId="0" applyFont="1" applyFill="1" applyBorder="1" applyAlignment="1" applyProtection="1">
      <alignment horizontal="left" vertical="top" wrapText="1"/>
      <protection hidden="1"/>
    </xf>
    <xf numFmtId="0" fontId="4" fillId="2" borderId="33" xfId="0" applyFont="1" applyFill="1" applyBorder="1" applyAlignment="1" applyProtection="1">
      <alignment horizontal="left" vertical="top" wrapText="1"/>
      <protection hidden="1"/>
    </xf>
    <xf numFmtId="0" fontId="4" fillId="2" borderId="20" xfId="0" applyFont="1" applyFill="1" applyBorder="1" applyAlignment="1" applyProtection="1">
      <alignment horizontal="left" vertical="top" wrapText="1"/>
      <protection hidden="1"/>
    </xf>
    <xf numFmtId="0" fontId="4" fillId="2" borderId="21" xfId="0" applyFont="1" applyFill="1" applyBorder="1" applyAlignment="1" applyProtection="1">
      <alignment horizontal="left" vertical="top" wrapText="1"/>
      <protection hidden="1"/>
    </xf>
    <xf numFmtId="0" fontId="35" fillId="4" borderId="10" xfId="0" applyFont="1" applyFill="1" applyBorder="1" applyAlignment="1">
      <alignment horizontal="center" vertical="center"/>
    </xf>
    <xf numFmtId="0" fontId="35" fillId="4" borderId="11" xfId="0" applyFont="1" applyFill="1" applyBorder="1" applyAlignment="1">
      <alignment horizontal="center" vertical="center"/>
    </xf>
    <xf numFmtId="0" fontId="35" fillId="4" borderId="4" xfId="0" applyFont="1" applyFill="1" applyBorder="1" applyAlignment="1">
      <alignment horizontal="center" vertical="center"/>
    </xf>
    <xf numFmtId="0" fontId="35" fillId="4" borderId="9" xfId="0" applyFont="1" applyFill="1" applyBorder="1" applyAlignment="1">
      <alignment horizontal="center" vertical="center"/>
    </xf>
    <xf numFmtId="0" fontId="35" fillId="4" borderId="0" xfId="0" applyFont="1" applyFill="1" applyBorder="1" applyAlignment="1">
      <alignment horizontal="center" vertical="center"/>
    </xf>
    <xf numFmtId="0" fontId="35" fillId="4" borderId="5" xfId="0" applyFont="1" applyFill="1" applyBorder="1" applyAlignment="1">
      <alignment horizontal="center" vertical="center"/>
    </xf>
    <xf numFmtId="49" fontId="58" fillId="0" borderId="1" xfId="0" applyNumberFormat="1" applyFont="1" applyBorder="1" applyAlignment="1" applyProtection="1">
      <alignment horizontal="left" vertical="top" wrapText="1" indent="1"/>
      <protection hidden="1"/>
    </xf>
    <xf numFmtId="0" fontId="12" fillId="17" borderId="23" xfId="0" applyFont="1" applyFill="1" applyBorder="1" applyAlignment="1" applyProtection="1">
      <alignment horizontal="left" vertical="top" wrapText="1"/>
      <protection hidden="1"/>
    </xf>
    <xf numFmtId="0" fontId="12" fillId="17" borderId="20" xfId="0" applyFont="1" applyFill="1" applyBorder="1" applyAlignment="1" applyProtection="1">
      <alignment horizontal="left" vertical="top" wrapText="1"/>
      <protection hidden="1"/>
    </xf>
    <xf numFmtId="0" fontId="12" fillId="17" borderId="22" xfId="0" applyFont="1" applyFill="1" applyBorder="1" applyAlignment="1" applyProtection="1">
      <alignment horizontal="left" vertical="top" wrapText="1"/>
      <protection hidden="1"/>
    </xf>
    <xf numFmtId="0" fontId="12" fillId="17" borderId="1" xfId="0" applyFont="1" applyFill="1" applyBorder="1" applyAlignment="1" applyProtection="1">
      <alignment horizontal="left" vertical="top"/>
      <protection hidden="1"/>
    </xf>
    <xf numFmtId="3" fontId="60" fillId="0" borderId="23" xfId="0" applyNumberFormat="1" applyFont="1" applyBorder="1" applyAlignment="1" applyProtection="1">
      <alignment horizontal="center" vertical="center" wrapText="1"/>
      <protection locked="0"/>
    </xf>
    <xf numFmtId="3" fontId="60" fillId="0" borderId="20" xfId="0" applyNumberFormat="1" applyFont="1" applyBorder="1" applyAlignment="1" applyProtection="1">
      <alignment horizontal="center" vertical="center" wrapText="1"/>
      <protection locked="0"/>
    </xf>
    <xf numFmtId="3" fontId="60" fillId="0" borderId="22" xfId="0" applyNumberFormat="1" applyFont="1" applyBorder="1" applyAlignment="1" applyProtection="1">
      <alignment horizontal="center" vertical="center" wrapText="1"/>
      <protection locked="0"/>
    </xf>
    <xf numFmtId="0" fontId="46" fillId="4" borderId="37" xfId="0" applyFont="1" applyFill="1" applyBorder="1" applyAlignment="1" applyProtection="1">
      <alignment horizontal="center" vertical="center" wrapText="1"/>
      <protection hidden="1"/>
    </xf>
    <xf numFmtId="0" fontId="46" fillId="4" borderId="0" xfId="0" applyFont="1" applyFill="1" applyBorder="1" applyAlignment="1" applyProtection="1">
      <alignment horizontal="center" vertical="center" wrapText="1"/>
      <protection hidden="1"/>
    </xf>
    <xf numFmtId="49" fontId="58" fillId="0" borderId="1" xfId="0" applyNumberFormat="1" applyFont="1" applyBorder="1" applyAlignment="1" applyProtection="1">
      <alignment horizontal="left" vertical="center" wrapText="1" indent="1"/>
      <protection hidden="1"/>
    </xf>
    <xf numFmtId="0" fontId="12" fillId="11" borderId="23" xfId="0" applyFont="1" applyFill="1" applyBorder="1" applyAlignment="1" applyProtection="1">
      <alignment horizontal="center" vertical="center"/>
      <protection hidden="1"/>
    </xf>
    <xf numFmtId="0" fontId="12" fillId="11" borderId="20" xfId="0" applyFont="1" applyFill="1" applyBorder="1" applyAlignment="1" applyProtection="1">
      <alignment horizontal="center" vertical="center"/>
      <protection hidden="1"/>
    </xf>
    <xf numFmtId="2" fontId="12" fillId="12" borderId="23" xfId="0" applyNumberFormat="1" applyFont="1" applyFill="1" applyBorder="1" applyAlignment="1" applyProtection="1">
      <alignment horizontal="center" vertical="center" wrapText="1"/>
      <protection hidden="1"/>
    </xf>
    <xf numFmtId="2" fontId="12" fillId="12" borderId="20" xfId="0" applyNumberFormat="1" applyFont="1" applyFill="1" applyBorder="1" applyAlignment="1" applyProtection="1">
      <alignment horizontal="center" vertical="center" wrapText="1"/>
      <protection hidden="1"/>
    </xf>
    <xf numFmtId="2" fontId="12" fillId="12" borderId="22" xfId="0" applyNumberFormat="1" applyFont="1" applyFill="1" applyBorder="1" applyAlignment="1" applyProtection="1">
      <alignment horizontal="center" vertical="center" wrapText="1"/>
      <protection hidden="1"/>
    </xf>
    <xf numFmtId="0" fontId="12" fillId="18" borderId="23" xfId="0" applyFont="1" applyFill="1" applyBorder="1" applyAlignment="1" applyProtection="1">
      <alignment horizontal="left" vertical="top" wrapText="1"/>
      <protection hidden="1"/>
    </xf>
    <xf numFmtId="0" fontId="12" fillId="18" borderId="20" xfId="0" applyFont="1" applyFill="1" applyBorder="1" applyAlignment="1" applyProtection="1">
      <alignment horizontal="left" vertical="top" wrapText="1"/>
      <protection hidden="1"/>
    </xf>
    <xf numFmtId="0" fontId="12" fillId="18" borderId="22" xfId="0" applyFont="1" applyFill="1" applyBorder="1" applyAlignment="1" applyProtection="1">
      <alignment horizontal="left" vertical="top" wrapText="1"/>
      <protection hidden="1"/>
    </xf>
    <xf numFmtId="188" fontId="10" fillId="4" borderId="23" xfId="0" applyNumberFormat="1" applyFont="1" applyFill="1" applyBorder="1" applyAlignment="1" applyProtection="1">
      <alignment horizontal="center" vertical="top" wrapText="1"/>
      <protection locked="0"/>
    </xf>
    <xf numFmtId="188" fontId="10" fillId="4" borderId="20" xfId="0" applyNumberFormat="1" applyFont="1" applyFill="1" applyBorder="1" applyAlignment="1" applyProtection="1">
      <alignment horizontal="center" vertical="top" wrapText="1"/>
      <protection locked="0"/>
    </xf>
    <xf numFmtId="188" fontId="10" fillId="4" borderId="22" xfId="0" applyNumberFormat="1" applyFont="1" applyFill="1" applyBorder="1" applyAlignment="1" applyProtection="1">
      <alignment horizontal="center" vertical="top" wrapText="1"/>
      <protection locked="0"/>
    </xf>
    <xf numFmtId="188" fontId="10" fillId="4" borderId="39" xfId="0" applyNumberFormat="1" applyFont="1" applyFill="1" applyBorder="1" applyAlignment="1" applyProtection="1">
      <alignment horizontal="center" vertical="top" wrapText="1"/>
      <protection locked="0"/>
    </xf>
    <xf numFmtId="188" fontId="10" fillId="4" borderId="34" xfId="0" applyNumberFormat="1" applyFont="1" applyFill="1" applyBorder="1" applyAlignment="1" applyProtection="1">
      <alignment horizontal="center" vertical="top" wrapText="1"/>
      <protection locked="0"/>
    </xf>
    <xf numFmtId="188" fontId="10" fillId="4" borderId="30" xfId="0" applyNumberFormat="1" applyFont="1" applyFill="1" applyBorder="1" applyAlignment="1" applyProtection="1">
      <alignment horizontal="center" vertical="top" wrapText="1"/>
      <protection locked="0"/>
    </xf>
    <xf numFmtId="0" fontId="12" fillId="18" borderId="23" xfId="0" applyFont="1" applyFill="1" applyBorder="1" applyAlignment="1" applyProtection="1">
      <alignment horizontal="left" vertical="top"/>
      <protection hidden="1"/>
    </xf>
    <xf numFmtId="0" fontId="12" fillId="18" borderId="20" xfId="0" applyFont="1" applyFill="1" applyBorder="1" applyAlignment="1" applyProtection="1">
      <alignment horizontal="left" vertical="top"/>
      <protection hidden="1"/>
    </xf>
    <xf numFmtId="0" fontId="12" fillId="18" borderId="22" xfId="0" applyFont="1" applyFill="1" applyBorder="1" applyAlignment="1" applyProtection="1">
      <alignment horizontal="left" vertical="top"/>
      <protection hidden="1"/>
    </xf>
    <xf numFmtId="3" fontId="55" fillId="0" borderId="42" xfId="0" applyNumberFormat="1" applyFont="1" applyBorder="1" applyAlignment="1" applyProtection="1">
      <alignment horizontal="center" vertical="center" wrapText="1"/>
      <protection hidden="1"/>
    </xf>
    <xf numFmtId="3" fontId="55" fillId="0" borderId="44" xfId="0" applyNumberFormat="1" applyFont="1" applyBorder="1" applyAlignment="1" applyProtection="1">
      <alignment horizontal="center" vertical="center" wrapText="1"/>
      <protection hidden="1"/>
    </xf>
    <xf numFmtId="3" fontId="10" fillId="0" borderId="1" xfId="0" applyNumberFormat="1" applyFont="1" applyBorder="1" applyAlignment="1" applyProtection="1">
      <alignment horizontal="center" vertical="center" wrapText="1"/>
      <protection hidden="1"/>
    </xf>
    <xf numFmtId="0" fontId="42" fillId="10" borderId="35" xfId="0" applyFont="1" applyFill="1" applyBorder="1" applyAlignment="1" applyProtection="1">
      <alignment horizontal="left" vertical="center"/>
      <protection hidden="1"/>
    </xf>
    <xf numFmtId="0" fontId="42" fillId="10" borderId="33" xfId="0" applyFont="1" applyFill="1" applyBorder="1" applyAlignment="1" applyProtection="1">
      <alignment horizontal="left" vertical="center"/>
      <protection hidden="1"/>
    </xf>
    <xf numFmtId="0" fontId="42" fillId="10" borderId="36" xfId="0" applyFont="1" applyFill="1" applyBorder="1" applyAlignment="1" applyProtection="1">
      <alignment horizontal="left" vertical="center"/>
      <protection hidden="1"/>
    </xf>
    <xf numFmtId="0" fontId="12" fillId="14" borderId="1" xfId="0" applyFont="1" applyFill="1" applyBorder="1" applyAlignment="1" applyProtection="1">
      <alignment horizontal="center" vertical="center" wrapText="1"/>
      <protection hidden="1"/>
    </xf>
    <xf numFmtId="0" fontId="22" fillId="14" borderId="42" xfId="0" applyFont="1" applyFill="1" applyBorder="1" applyAlignment="1" applyProtection="1">
      <alignment horizontal="center" vertical="center" wrapText="1"/>
      <protection hidden="1"/>
    </xf>
    <xf numFmtId="0" fontId="22" fillId="14" borderId="44" xfId="0" applyFont="1" applyFill="1" applyBorder="1" applyAlignment="1" applyProtection="1">
      <alignment horizontal="center" vertical="center" wrapText="1"/>
      <protection hidden="1"/>
    </xf>
    <xf numFmtId="0" fontId="12" fillId="14" borderId="42" xfId="0" applyFont="1" applyFill="1" applyBorder="1" applyAlignment="1" applyProtection="1">
      <alignment horizontal="center" vertical="center" wrapText="1"/>
      <protection hidden="1"/>
    </xf>
    <xf numFmtId="0" fontId="12" fillId="14" borderId="44" xfId="0" applyFont="1" applyFill="1" applyBorder="1" applyAlignment="1" applyProtection="1">
      <alignment horizontal="center" vertical="center" wrapText="1"/>
      <protection hidden="1"/>
    </xf>
    <xf numFmtId="0" fontId="12" fillId="14" borderId="23" xfId="0" applyFont="1" applyFill="1" applyBorder="1" applyAlignment="1" applyProtection="1">
      <alignment horizontal="center" vertical="center" wrapText="1"/>
      <protection hidden="1"/>
    </xf>
    <xf numFmtId="0" fontId="12" fillId="14" borderId="20" xfId="0" applyFont="1" applyFill="1" applyBorder="1" applyAlignment="1" applyProtection="1">
      <alignment horizontal="center" vertical="center" wrapText="1"/>
      <protection hidden="1"/>
    </xf>
    <xf numFmtId="0" fontId="12" fillId="14" borderId="22" xfId="0" applyFont="1" applyFill="1" applyBorder="1" applyAlignment="1" applyProtection="1">
      <alignment horizontal="center" vertical="center" wrapText="1"/>
      <protection hidden="1"/>
    </xf>
    <xf numFmtId="14" fontId="50" fillId="3" borderId="0" xfId="0" applyNumberFormat="1" applyFont="1" applyFill="1" applyAlignment="1" applyProtection="1">
      <alignment horizontal="right"/>
      <protection hidden="1"/>
    </xf>
    <xf numFmtId="0" fontId="50" fillId="3" borderId="0" xfId="0" applyFont="1" applyFill="1" applyBorder="1" applyAlignment="1" applyProtection="1">
      <alignment horizontal="right"/>
      <protection hidden="1"/>
    </xf>
    <xf numFmtId="2" fontId="28" fillId="11" borderId="42" xfId="0" applyNumberFormat="1" applyFont="1" applyFill="1" applyBorder="1" applyAlignment="1" applyProtection="1">
      <alignment horizontal="center" vertical="center" wrapText="1"/>
      <protection hidden="1"/>
    </xf>
    <xf numFmtId="2" fontId="28" fillId="11" borderId="44" xfId="0" applyNumberFormat="1" applyFont="1" applyFill="1" applyBorder="1" applyAlignment="1" applyProtection="1">
      <alignment horizontal="center" vertical="center" wrapText="1"/>
      <protection hidden="1"/>
    </xf>
    <xf numFmtId="0" fontId="49" fillId="3" borderId="0" xfId="0" applyFont="1" applyFill="1" applyBorder="1" applyAlignment="1" applyProtection="1">
      <alignment horizontal="right"/>
      <protection hidden="1"/>
    </xf>
    <xf numFmtId="14" fontId="49" fillId="3" borderId="0" xfId="0" applyNumberFormat="1" applyFont="1" applyFill="1" applyAlignment="1" applyProtection="1">
      <alignment horizontal="right"/>
      <protection hidden="1"/>
    </xf>
    <xf numFmtId="0" fontId="44" fillId="0" borderId="42" xfId="0" applyFont="1" applyFill="1" applyBorder="1" applyAlignment="1" applyProtection="1">
      <alignment horizontal="center" vertical="center" wrapText="1"/>
      <protection hidden="1"/>
    </xf>
    <xf numFmtId="0" fontId="44" fillId="0" borderId="44" xfId="0" applyFont="1" applyFill="1" applyBorder="1" applyAlignment="1" applyProtection="1">
      <alignment horizontal="center" vertical="center" wrapText="1"/>
      <protection hidden="1"/>
    </xf>
    <xf numFmtId="0" fontId="42" fillId="3" borderId="35" xfId="0" applyFont="1" applyFill="1" applyBorder="1" applyAlignment="1" applyProtection="1">
      <alignment horizontal="center" vertical="center"/>
      <protection hidden="1"/>
    </xf>
    <xf numFmtId="0" fontId="42" fillId="3" borderId="33" xfId="0" applyFont="1" applyFill="1" applyBorder="1" applyAlignment="1" applyProtection="1">
      <alignment horizontal="center" vertical="center"/>
      <protection hidden="1"/>
    </xf>
    <xf numFmtId="0" fontId="42" fillId="3" borderId="39" xfId="0" applyFont="1" applyFill="1" applyBorder="1" applyAlignment="1" applyProtection="1">
      <alignment horizontal="center" vertical="center"/>
      <protection hidden="1"/>
    </xf>
    <xf numFmtId="0" fontId="42" fillId="3" borderId="34" xfId="0" applyFont="1" applyFill="1" applyBorder="1" applyAlignment="1" applyProtection="1">
      <alignment horizontal="center" vertical="center"/>
      <protection hidden="1"/>
    </xf>
    <xf numFmtId="0" fontId="12" fillId="17" borderId="23" xfId="0" applyFont="1" applyFill="1" applyBorder="1" applyAlignment="1" applyProtection="1">
      <alignment horizontal="left" vertical="center"/>
      <protection hidden="1"/>
    </xf>
    <xf numFmtId="0" fontId="12" fillId="17" borderId="20" xfId="0" applyFont="1" applyFill="1" applyBorder="1" applyAlignment="1" applyProtection="1">
      <alignment horizontal="left" vertical="center"/>
      <protection hidden="1"/>
    </xf>
    <xf numFmtId="0" fontId="12" fillId="17" borderId="1" xfId="0" applyFont="1" applyFill="1" applyBorder="1" applyAlignment="1" applyProtection="1">
      <alignment horizontal="left" vertical="center"/>
      <protection hidden="1"/>
    </xf>
    <xf numFmtId="0" fontId="12" fillId="17" borderId="23" xfId="0" applyFont="1" applyFill="1" applyBorder="1" applyAlignment="1" applyProtection="1">
      <alignment horizontal="left" vertical="center" wrapText="1"/>
      <protection hidden="1"/>
    </xf>
    <xf numFmtId="0" fontId="12" fillId="17" borderId="20" xfId="0" applyFont="1" applyFill="1" applyBorder="1" applyAlignment="1" applyProtection="1">
      <alignment horizontal="left" vertical="center" wrapText="1"/>
      <protection hidden="1"/>
    </xf>
    <xf numFmtId="191" fontId="10" fillId="0" borderId="1" xfId="4" applyNumberFormat="1" applyFont="1" applyBorder="1" applyAlignment="1" applyProtection="1">
      <alignment horizontal="center" vertical="center" wrapText="1"/>
      <protection hidden="1"/>
    </xf>
    <xf numFmtId="4" fontId="10" fillId="0" borderId="1" xfId="4" applyNumberFormat="1" applyFont="1" applyBorder="1" applyAlignment="1" applyProtection="1">
      <alignment horizontal="center" vertical="center" wrapText="1"/>
      <protection hidden="1"/>
    </xf>
    <xf numFmtId="4" fontId="22" fillId="10" borderId="1" xfId="4" applyNumberFormat="1" applyFont="1" applyFill="1" applyBorder="1" applyAlignment="1" applyProtection="1">
      <alignment horizontal="center" vertical="center" wrapText="1"/>
      <protection hidden="1"/>
    </xf>
    <xf numFmtId="0" fontId="12" fillId="17" borderId="1" xfId="0" applyFont="1" applyFill="1" applyBorder="1" applyAlignment="1" applyProtection="1">
      <alignment horizontal="left" vertical="top" wrapText="1"/>
      <protection hidden="1"/>
    </xf>
    <xf numFmtId="4" fontId="10" fillId="0" borderId="1" xfId="0" applyNumberFormat="1" applyFont="1" applyBorder="1" applyAlignment="1" applyProtection="1">
      <alignment horizontal="center" vertical="top" wrapText="1"/>
      <protection hidden="1"/>
    </xf>
    <xf numFmtId="191" fontId="22" fillId="0" borderId="1" xfId="4" applyNumberFormat="1" applyFont="1" applyBorder="1" applyAlignment="1" applyProtection="1">
      <alignment horizontal="center" vertical="center" wrapText="1"/>
      <protection hidden="1"/>
    </xf>
    <xf numFmtId="2" fontId="10" fillId="3" borderId="1" xfId="0" applyNumberFormat="1" applyFont="1" applyFill="1" applyBorder="1" applyAlignment="1" applyProtection="1">
      <alignment horizontal="center" vertical="top" wrapText="1"/>
      <protection hidden="1"/>
    </xf>
    <xf numFmtId="0" fontId="40" fillId="14" borderId="23" xfId="0" applyFont="1" applyFill="1" applyBorder="1" applyAlignment="1" applyProtection="1">
      <alignment horizontal="center" vertical="center"/>
      <protection hidden="1"/>
    </xf>
    <xf numFmtId="0" fontId="40" fillId="14" borderId="20" xfId="0" applyFont="1" applyFill="1" applyBorder="1" applyAlignment="1" applyProtection="1">
      <alignment horizontal="center" vertical="center"/>
      <protection hidden="1"/>
    </xf>
    <xf numFmtId="0" fontId="40" fillId="14" borderId="22" xfId="0" applyFont="1" applyFill="1" applyBorder="1" applyAlignment="1" applyProtection="1">
      <alignment horizontal="center" vertical="center"/>
      <protection hidden="1"/>
    </xf>
    <xf numFmtId="0" fontId="26" fillId="17" borderId="49" xfId="8" applyFont="1" applyFill="1" applyBorder="1" applyAlignment="1" applyProtection="1">
      <alignment horizontal="center" vertical="center" wrapText="1"/>
      <protection hidden="1"/>
    </xf>
    <xf numFmtId="0" fontId="26" fillId="17" borderId="53" xfId="8" applyFont="1" applyFill="1" applyBorder="1" applyAlignment="1" applyProtection="1">
      <alignment horizontal="center" vertical="center" wrapText="1"/>
      <protection hidden="1"/>
    </xf>
    <xf numFmtId="0" fontId="26" fillId="17" borderId="50" xfId="8" applyFont="1" applyFill="1" applyBorder="1" applyAlignment="1" applyProtection="1">
      <alignment horizontal="center" vertical="top" wrapText="1"/>
      <protection hidden="1"/>
    </xf>
    <xf numFmtId="0" fontId="26" fillId="17" borderId="51" xfId="8" applyFont="1" applyFill="1" applyBorder="1" applyAlignment="1" applyProtection="1">
      <alignment horizontal="center" vertical="top" wrapText="1"/>
      <protection hidden="1"/>
    </xf>
    <xf numFmtId="0" fontId="26" fillId="17" borderId="52" xfId="8" applyFont="1" applyFill="1" applyBorder="1" applyAlignment="1" applyProtection="1">
      <alignment horizontal="center" vertical="top" wrapText="1"/>
      <protection hidden="1"/>
    </xf>
    <xf numFmtId="0" fontId="25" fillId="3" borderId="0" xfId="8" applyFont="1" applyFill="1" applyAlignment="1" applyProtection="1">
      <alignment horizontal="left" vertical="top" wrapText="1"/>
      <protection hidden="1"/>
    </xf>
    <xf numFmtId="190" fontId="27" fillId="3" borderId="50" xfId="8" applyNumberFormat="1" applyFont="1" applyFill="1" applyBorder="1" applyAlignment="1" applyProtection="1">
      <alignment horizontal="center" vertical="center" wrapText="1"/>
      <protection hidden="1"/>
    </xf>
    <xf numFmtId="190" fontId="27" fillId="3" borderId="52" xfId="8" applyNumberFormat="1" applyFont="1" applyFill="1" applyBorder="1" applyAlignment="1" applyProtection="1">
      <alignment horizontal="center" vertical="center" wrapText="1"/>
      <protection hidden="1"/>
    </xf>
    <xf numFmtId="190" fontId="61" fillId="17" borderId="1" xfId="8" applyNumberFormat="1" applyFont="1" applyFill="1" applyBorder="1" applyAlignment="1" applyProtection="1">
      <alignment horizontal="center" vertical="top" wrapText="1"/>
      <protection hidden="1"/>
    </xf>
    <xf numFmtId="0" fontId="12" fillId="17" borderId="50" xfId="8" applyFont="1" applyFill="1" applyBorder="1" applyAlignment="1" applyProtection="1">
      <alignment horizontal="center" vertical="top" wrapText="1"/>
      <protection hidden="1"/>
    </xf>
    <xf numFmtId="0" fontId="12" fillId="17" borderId="52" xfId="8" applyFont="1" applyFill="1" applyBorder="1" applyAlignment="1" applyProtection="1">
      <alignment horizontal="center" vertical="top" wrapText="1"/>
      <protection hidden="1"/>
    </xf>
    <xf numFmtId="0" fontId="12" fillId="19" borderId="50" xfId="8" applyFont="1" applyFill="1" applyBorder="1" applyAlignment="1" applyProtection="1">
      <alignment horizontal="center" vertical="center" wrapText="1"/>
      <protection hidden="1"/>
    </xf>
    <xf numFmtId="0" fontId="12" fillId="19" borderId="51" xfId="8" applyFont="1" applyFill="1" applyBorder="1" applyAlignment="1" applyProtection="1">
      <alignment horizontal="center" vertical="center" wrapText="1"/>
      <protection hidden="1"/>
    </xf>
    <xf numFmtId="0" fontId="11" fillId="3" borderId="0" xfId="8" applyFont="1" applyFill="1" applyBorder="1" applyAlignment="1" applyProtection="1">
      <alignment horizontal="center" vertical="top" wrapText="1"/>
      <protection hidden="1"/>
    </xf>
    <xf numFmtId="0" fontId="10" fillId="3" borderId="0" xfId="9" applyFont="1" applyFill="1" applyBorder="1" applyAlignment="1" applyProtection="1">
      <alignment horizontal="left" vertical="top" wrapText="1"/>
      <protection hidden="1"/>
    </xf>
    <xf numFmtId="0" fontId="4" fillId="0" borderId="9" xfId="0" applyFont="1" applyBorder="1" applyAlignment="1" applyProtection="1">
      <alignment horizontal="left" vertical="top" wrapText="1"/>
      <protection hidden="1"/>
    </xf>
    <xf numFmtId="0" fontId="4" fillId="0" borderId="0" xfId="0" applyFont="1" applyBorder="1" applyAlignment="1" applyProtection="1">
      <alignment horizontal="left" vertical="top" wrapText="1"/>
      <protection hidden="1"/>
    </xf>
    <xf numFmtId="0" fontId="4" fillId="0" borderId="38" xfId="0" applyFont="1" applyBorder="1" applyAlignment="1" applyProtection="1">
      <alignment horizontal="left" vertical="top" wrapText="1"/>
      <protection hidden="1"/>
    </xf>
  </cellXfs>
  <cellStyles count="10">
    <cellStyle name="Normal 2 3" xfId="9"/>
    <cellStyle name="Normal 4" xfId="8"/>
    <cellStyle name="Normal 5" xfId="3"/>
    <cellStyle name="เครื่องหมายจุลภาค" xfId="4" builtinId="3"/>
    <cellStyle name="เครื่องหมายจุลภาค 2" xfId="6"/>
    <cellStyle name="ปกติ" xfId="0" builtinId="0"/>
    <cellStyle name="ปกติ 2" xfId="1"/>
    <cellStyle name="ปกติ 3" xfId="2"/>
    <cellStyle name="ปกติ 4" xfId="5"/>
    <cellStyle name="เปอร์เซ็นต์ 2" xfId="7"/>
  </cellStyles>
  <dxfs count="103">
    <dxf>
      <font>
        <color rgb="FFCCFFCC"/>
      </font>
    </dxf>
    <dxf>
      <font>
        <color rgb="FFCCFFCC"/>
      </font>
    </dxf>
    <dxf>
      <font>
        <color theme="1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rgb="FFFFFFCC"/>
      </font>
    </dxf>
    <dxf>
      <font>
        <color rgb="FFFFFF99"/>
      </font>
    </dxf>
    <dxf>
      <font>
        <color theme="0"/>
      </font>
    </dxf>
    <dxf>
      <font>
        <color rgb="FFCCFFCC"/>
      </font>
    </dxf>
    <dxf>
      <font>
        <color rgb="FFCCFFCC"/>
      </font>
    </dxf>
    <dxf>
      <font>
        <color rgb="FFCCFFCC"/>
      </font>
    </dxf>
    <dxf>
      <font>
        <color theme="0"/>
      </font>
    </dxf>
    <dxf>
      <font>
        <color auto="1"/>
      </font>
    </dxf>
    <dxf>
      <font>
        <color theme="4" tint="0.59996337778862885"/>
      </font>
    </dxf>
    <dxf>
      <font>
        <color theme="4" tint="0.79998168889431442"/>
      </font>
    </dxf>
    <dxf>
      <font>
        <color auto="1"/>
      </font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ont>
        <color auto="1"/>
      </font>
    </dxf>
    <dxf>
      <font>
        <color theme="5" tint="0.79998168889431442"/>
      </font>
    </dxf>
    <dxf>
      <font>
        <color theme="0"/>
      </font>
    </dxf>
    <dxf>
      <font>
        <color theme="4" tint="0.59996337778862885"/>
      </font>
    </dxf>
    <dxf>
      <font>
        <color theme="4" tint="0.79998168889431442"/>
      </font>
    </dxf>
    <dxf>
      <font>
        <b/>
        <i val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theme="8" tint="0.79998168889431442"/>
        </patternFill>
      </fill>
    </dxf>
    <dxf>
      <fill>
        <patternFill patternType="mediumGray"/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 patternType="mediumGray"/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 patternType="mediumGray"/>
      </fill>
    </dxf>
    <dxf>
      <font>
        <b/>
        <i val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color rgb="FFFF0000"/>
      </font>
    </dxf>
    <dxf>
      <font>
        <color auto="1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ont>
        <b/>
        <i val="0"/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D5FF"/>
      <color rgb="FFCCFFCC"/>
      <color rgb="FFFFE1FF"/>
      <color rgb="FF00FFCC"/>
      <color rgb="FFFF9999"/>
      <color rgb="FFFFFFCC"/>
      <color rgb="FF0000FF"/>
      <color rgb="FFFFFF99"/>
      <color rgb="FFFEF5F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6928</xdr:colOff>
      <xdr:row>28</xdr:row>
      <xdr:rowOff>242455</xdr:rowOff>
    </xdr:from>
    <xdr:to>
      <xdr:col>11</xdr:col>
      <xdr:colOff>807028</xdr:colOff>
      <xdr:row>47</xdr:row>
      <xdr:rowOff>90055</xdr:rowOff>
    </xdr:to>
    <xdr:grpSp>
      <xdr:nvGrpSpPr>
        <xdr:cNvPr id="4" name="กลุ่ม 3"/>
        <xdr:cNvGrpSpPr/>
      </xdr:nvGrpSpPr>
      <xdr:grpSpPr>
        <a:xfrm>
          <a:off x="1226128" y="23011015"/>
          <a:ext cx="10126980" cy="6797040"/>
          <a:chOff x="2743200" y="19640550"/>
          <a:chExt cx="10058400" cy="6724650"/>
        </a:xfrm>
      </xdr:grpSpPr>
      <xdr:pic>
        <xdr:nvPicPr>
          <xdr:cNvPr id="5" name="รูปภาพ 4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166" t="29078" r="40827" b="6840"/>
          <a:stretch/>
        </xdr:blipFill>
        <xdr:spPr>
          <a:xfrm>
            <a:off x="2743200" y="19640550"/>
            <a:ext cx="10058400" cy="6591300"/>
          </a:xfrm>
          <a:prstGeom prst="rect">
            <a:avLst/>
          </a:prstGeom>
          <a:ln w="38100" cap="sq">
            <a:solidFill>
              <a:schemeClr val="bg1">
                <a:lumMod val="50000"/>
              </a:schemeClr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6" name="วงรี 5"/>
          <xdr:cNvSpPr/>
        </xdr:nvSpPr>
        <xdr:spPr>
          <a:xfrm>
            <a:off x="6038850" y="25793700"/>
            <a:ext cx="2590800" cy="571500"/>
          </a:xfrm>
          <a:prstGeom prst="ellipse">
            <a:avLst/>
          </a:prstGeom>
          <a:noFill/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24</xdr:col>
      <xdr:colOff>107373</xdr:colOff>
      <xdr:row>9</xdr:row>
      <xdr:rowOff>2892136</xdr:rowOff>
    </xdr:from>
    <xdr:to>
      <xdr:col>28</xdr:col>
      <xdr:colOff>659823</xdr:colOff>
      <xdr:row>10</xdr:row>
      <xdr:rowOff>38100</xdr:rowOff>
    </xdr:to>
    <xdr:sp macro="" textlink="">
      <xdr:nvSpPr>
        <xdr:cNvPr id="8" name="คำบรรยายภาพแบบเส้น 2 7"/>
        <xdr:cNvSpPr/>
      </xdr:nvSpPr>
      <xdr:spPr>
        <a:xfrm>
          <a:off x="24396123" y="10416886"/>
          <a:ext cx="4667250" cy="2918114"/>
        </a:xfrm>
        <a:prstGeom prst="borderCallout2">
          <a:avLst>
            <a:gd name="adj1" fmla="val 58398"/>
            <a:gd name="adj2" fmla="val 12"/>
            <a:gd name="adj3" fmla="val -44330"/>
            <a:gd name="adj4" fmla="val -31574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จำเป็น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</a:t>
          </a:r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</a:t>
          </a:r>
          <a:r>
            <a:rPr lang="th-TH" sz="2800" b="1">
              <a:latin typeface="TH SarabunPSK" panose="020B0500040200020003" pitchFamily="34" charset="-34"/>
              <a:cs typeface="TH SarabunPSK" panose="020B0500040200020003" pitchFamily="34" charset="-34"/>
            </a:rPr>
            <a:t>ลือกกลุ่มสาขาวิชา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หากไม่เลือกกลุ่มสาขาที่หลักสูตรสังกัดจะทำให้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สูตรคำนวณตัวบ่งชี้ 4.2 ไม่ถูกต้อง</a:t>
          </a:r>
        </a:p>
        <a:p>
          <a:pPr algn="ctr"/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เพราะเกณฑ์การให้คะแนนแต่ละกลุ่มสาขาวิชามีความแตกต่างกัน</a:t>
          </a:r>
        </a:p>
        <a:p>
          <a:pPr algn="ctr"/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716280</xdr:colOff>
      <xdr:row>13</xdr:row>
      <xdr:rowOff>171450</xdr:rowOff>
    </xdr:from>
    <xdr:to>
      <xdr:col>17</xdr:col>
      <xdr:colOff>1268730</xdr:colOff>
      <xdr:row>15</xdr:row>
      <xdr:rowOff>228600</xdr:rowOff>
    </xdr:to>
    <xdr:sp macro="" textlink="">
      <xdr:nvSpPr>
        <xdr:cNvPr id="13" name="คำบรรยายภาพแบบเส้น 2 12"/>
        <xdr:cNvSpPr/>
      </xdr:nvSpPr>
      <xdr:spPr>
        <a:xfrm>
          <a:off x="13327380" y="17324070"/>
          <a:ext cx="4697730" cy="788670"/>
        </a:xfrm>
        <a:prstGeom prst="borderCallout2">
          <a:avLst>
            <a:gd name="adj1" fmla="val 58398"/>
            <a:gd name="adj2" fmla="val 12"/>
            <a:gd name="adj3" fmla="val 49405"/>
            <a:gd name="adj4" fmla="val -36866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กรอกผลดำเนินงานที่หลักสูตรดำเนินการได้</a:t>
          </a:r>
        </a:p>
      </xdr:txBody>
    </xdr:sp>
    <xdr:clientData/>
  </xdr:twoCellAnchor>
  <xdr:twoCellAnchor>
    <xdr:from>
      <xdr:col>13</xdr:col>
      <xdr:colOff>758190</xdr:colOff>
      <xdr:row>16</xdr:row>
      <xdr:rowOff>209550</xdr:rowOff>
    </xdr:from>
    <xdr:to>
      <xdr:col>17</xdr:col>
      <xdr:colOff>1310640</xdr:colOff>
      <xdr:row>18</xdr:row>
      <xdr:rowOff>171450</xdr:rowOff>
    </xdr:to>
    <xdr:sp macro="" textlink="">
      <xdr:nvSpPr>
        <xdr:cNvPr id="14" name="คำบรรยายภาพแบบเส้น 2 13"/>
        <xdr:cNvSpPr/>
      </xdr:nvSpPr>
      <xdr:spPr>
        <a:xfrm>
          <a:off x="13369290" y="18459450"/>
          <a:ext cx="4697730" cy="693420"/>
        </a:xfrm>
        <a:prstGeom prst="borderCallout2">
          <a:avLst>
            <a:gd name="adj1" fmla="val 58398"/>
            <a:gd name="adj2" fmla="val 12"/>
            <a:gd name="adj3" fmla="val 49405"/>
            <a:gd name="adj4" fmla="val -36866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กรอกผลดำเนินงานที่หลักสูตรดำเนินการได้</a:t>
          </a:r>
        </a:p>
      </xdr:txBody>
    </xdr:sp>
    <xdr:clientData/>
  </xdr:twoCellAnchor>
  <xdr:twoCellAnchor>
    <xdr:from>
      <xdr:col>13</xdr:col>
      <xdr:colOff>773430</xdr:colOff>
      <xdr:row>23</xdr:row>
      <xdr:rowOff>64770</xdr:rowOff>
    </xdr:from>
    <xdr:to>
      <xdr:col>17</xdr:col>
      <xdr:colOff>1325880</xdr:colOff>
      <xdr:row>25</xdr:row>
      <xdr:rowOff>26670</xdr:rowOff>
    </xdr:to>
    <xdr:sp macro="" textlink="">
      <xdr:nvSpPr>
        <xdr:cNvPr id="15" name="คำบรรยายภาพแบบเส้น 2 14"/>
        <xdr:cNvSpPr/>
      </xdr:nvSpPr>
      <xdr:spPr>
        <a:xfrm>
          <a:off x="13384530" y="20874990"/>
          <a:ext cx="4697730" cy="693420"/>
        </a:xfrm>
        <a:prstGeom prst="borderCallout2">
          <a:avLst>
            <a:gd name="adj1" fmla="val 58398"/>
            <a:gd name="adj2" fmla="val 12"/>
            <a:gd name="adj3" fmla="val 45009"/>
            <a:gd name="adj4" fmla="val -33622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กรอกผลดำเนินงานที่หลักสูตรดำเนินการได้</a:t>
          </a:r>
        </a:p>
      </xdr:txBody>
    </xdr:sp>
    <xdr:clientData/>
  </xdr:twoCellAnchor>
  <xdr:twoCellAnchor editAs="oneCell">
    <xdr:from>
      <xdr:col>3</xdr:col>
      <xdr:colOff>471056</xdr:colOff>
      <xdr:row>31</xdr:row>
      <xdr:rowOff>41564</xdr:rowOff>
    </xdr:from>
    <xdr:to>
      <xdr:col>6</xdr:col>
      <xdr:colOff>180110</xdr:colOff>
      <xdr:row>32</xdr:row>
      <xdr:rowOff>96981</xdr:rowOff>
    </xdr:to>
    <xdr:pic>
      <xdr:nvPicPr>
        <xdr:cNvPr id="16" name="รูปภาพ 1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11200"/>
                  </a14:imgEffect>
                </a14:imgLayer>
              </a14:imgProps>
            </a:ext>
          </a:extLst>
        </a:blip>
        <a:srcRect l="15184" t="46899" r="61194" b="46522"/>
        <a:stretch/>
      </xdr:blipFill>
      <xdr:spPr>
        <a:xfrm>
          <a:off x="2718956" y="24082664"/>
          <a:ext cx="2818014" cy="421177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</xdr:colOff>
      <xdr:row>6</xdr:row>
      <xdr:rowOff>335972</xdr:rowOff>
    </xdr:from>
    <xdr:to>
      <xdr:col>17</xdr:col>
      <xdr:colOff>1190868</xdr:colOff>
      <xdr:row>7</xdr:row>
      <xdr:rowOff>3505200</xdr:rowOff>
    </xdr:to>
    <xdr:pic>
      <xdr:nvPicPr>
        <xdr:cNvPr id="17" name="รูปภาพ 1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5310" t="34617" r="4533" b="50369"/>
        <a:stretch/>
      </xdr:blipFill>
      <xdr:spPr>
        <a:xfrm>
          <a:off x="1181099" y="3193472"/>
          <a:ext cx="16640419" cy="353117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8</xdr:row>
      <xdr:rowOff>114300</xdr:rowOff>
    </xdr:from>
    <xdr:to>
      <xdr:col>17</xdr:col>
      <xdr:colOff>1066800</xdr:colOff>
      <xdr:row>10</xdr:row>
      <xdr:rowOff>0</xdr:rowOff>
    </xdr:to>
    <xdr:pic>
      <xdr:nvPicPr>
        <xdr:cNvPr id="18" name="รูปภาพ 1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875" t="30745" r="53822" b="47835"/>
        <a:stretch/>
      </xdr:blipFill>
      <xdr:spPr>
        <a:xfrm>
          <a:off x="1295400" y="7067550"/>
          <a:ext cx="16402050" cy="5657850"/>
        </a:xfrm>
        <a:prstGeom prst="rect">
          <a:avLst/>
        </a:prstGeom>
      </xdr:spPr>
    </xdr:pic>
    <xdr:clientData/>
  </xdr:twoCellAnchor>
  <xdr:twoCellAnchor>
    <xdr:from>
      <xdr:col>14</xdr:col>
      <xdr:colOff>400050</xdr:colOff>
      <xdr:row>9</xdr:row>
      <xdr:rowOff>3566160</xdr:rowOff>
    </xdr:from>
    <xdr:to>
      <xdr:col>17</xdr:col>
      <xdr:colOff>1009650</xdr:colOff>
      <xdr:row>9</xdr:row>
      <xdr:rowOff>5048250</xdr:rowOff>
    </xdr:to>
    <xdr:sp macro="" textlink="">
      <xdr:nvSpPr>
        <xdr:cNvPr id="11" name="คำบรรยายภาพแบบเส้น 2 10"/>
        <xdr:cNvSpPr/>
      </xdr:nvSpPr>
      <xdr:spPr>
        <a:xfrm>
          <a:off x="13944600" y="11090910"/>
          <a:ext cx="3695700" cy="1482090"/>
        </a:xfrm>
        <a:prstGeom prst="borderCallout2">
          <a:avLst>
            <a:gd name="adj1" fmla="val 43975"/>
            <a:gd name="adj2" fmla="val 2131"/>
            <a:gd name="adj3" fmla="val 44523"/>
            <a:gd name="adj4" fmla="val -50320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หากเป็นตัวบ่งชี้เชิงปริมาณให้กรอกผลการดำเนินงาน (ตัวตั้ง ตัวหาร) ของแต่ละตัวบ่งชี้</a:t>
          </a:r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107373</xdr:colOff>
      <xdr:row>16</xdr:row>
      <xdr:rowOff>2892136</xdr:rowOff>
    </xdr:from>
    <xdr:to>
      <xdr:col>28</xdr:col>
      <xdr:colOff>659823</xdr:colOff>
      <xdr:row>18</xdr:row>
      <xdr:rowOff>38100</xdr:rowOff>
    </xdr:to>
    <xdr:sp macro="" textlink="">
      <xdr:nvSpPr>
        <xdr:cNvPr id="19" name="คำบรรยายภาพแบบเส้น 2 18"/>
        <xdr:cNvSpPr/>
      </xdr:nvSpPr>
      <xdr:spPr>
        <a:xfrm>
          <a:off x="24396123" y="10416886"/>
          <a:ext cx="4667250" cy="2918114"/>
        </a:xfrm>
        <a:prstGeom prst="borderCallout2">
          <a:avLst>
            <a:gd name="adj1" fmla="val 58398"/>
            <a:gd name="adj2" fmla="val 12"/>
            <a:gd name="adj3" fmla="val -44330"/>
            <a:gd name="adj4" fmla="val -31574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จำเป็น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</a:t>
          </a:r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</a:t>
          </a:r>
          <a:r>
            <a:rPr lang="th-TH" sz="2800" b="1">
              <a:latin typeface="TH SarabunPSK" panose="020B0500040200020003" pitchFamily="34" charset="-34"/>
              <a:cs typeface="TH SarabunPSK" panose="020B0500040200020003" pitchFamily="34" charset="-34"/>
            </a:rPr>
            <a:t>ลือกกลุ่มสาขาวิชา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หากไม่เลือกกลุ่มสาขาที่หลักสูตรสังกัดจะทำให้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สูตรคำนวณตัวบ่งชี้ 4.2 ไม่ถูกต้อง</a:t>
          </a:r>
        </a:p>
        <a:p>
          <a:pPr algn="ctr"/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เพราะเกณฑ์การให้คะแนนแต่ละกลุ่มสาขาวิชามีความแตกต่างกัน</a:t>
          </a:r>
        </a:p>
        <a:p>
          <a:pPr algn="ctr"/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</xdr:col>
      <xdr:colOff>80010</xdr:colOff>
      <xdr:row>9</xdr:row>
      <xdr:rowOff>5147310</xdr:rowOff>
    </xdr:from>
    <xdr:to>
      <xdr:col>17</xdr:col>
      <xdr:colOff>1097280</xdr:colOff>
      <xdr:row>11</xdr:row>
      <xdr:rowOff>297180</xdr:rowOff>
    </xdr:to>
    <xdr:pic>
      <xdr:nvPicPr>
        <xdr:cNvPr id="20" name="รูปภาพ 1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875" t="51665" r="53713" b="36527"/>
        <a:stretch/>
      </xdr:blipFill>
      <xdr:spPr>
        <a:xfrm>
          <a:off x="1299210" y="12736830"/>
          <a:ext cx="16562070" cy="313563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13</xdr:row>
      <xdr:rowOff>270510</xdr:rowOff>
    </xdr:from>
    <xdr:to>
      <xdr:col>17</xdr:col>
      <xdr:colOff>1158240</xdr:colOff>
      <xdr:row>21</xdr:row>
      <xdr:rowOff>255270</xdr:rowOff>
    </xdr:to>
    <xdr:pic>
      <xdr:nvPicPr>
        <xdr:cNvPr id="21" name="รูปภาพ 20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5287" t="51665" r="4735" b="36527"/>
        <a:stretch/>
      </xdr:blipFill>
      <xdr:spPr>
        <a:xfrm>
          <a:off x="1310640" y="17034510"/>
          <a:ext cx="16611600" cy="3124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qa.swu.ac.th/Users/QA-SO/Downloads/Users/kim/Dropbox/.dropbox.cache/2013-03-16/Users/nOomOn/Downloads/LearningCalculator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qa.swu.ac.th/Users/QA-SO/Downloads/Users/kim/Dropbox/.dropbox.cache/2013-03-16/Documents%20and%20Settings/Administrator/Local%20Settings/Temporary%20Internet%20Files/Content.IE5/UMQFJ94T/template54v2.0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1;&#3619;&#3632;&#3585;&#3633;&#3609;%202553-2557/&#3611;&#3619;&#3632;&#3585;&#3633;&#3609;&#3588;&#3640;&#3603;&#3616;&#3634;&#3614;%20&#3611;&#3637;&#3585;&#3634;&#3619;&#3624;&#3638;&#3585;&#3625;&#3634;%2057/&#3607;&#3604;&#3621;&#3629;&#3591;&#3605;&#3634;&#3619;&#3634;&#3591;&#3588;&#3635;&#3609;&#3623;&#3603;&#3588;&#3632;&#3649;&#3609;&#3609;/&#3607;&#3604;&#3626;&#3629;&#3610;&#3619;&#3632;&#3604;&#3633;&#3610;&#3588;&#3603;&#3632;/&#3619;&#3632;&#3604;&#3633;&#3610;&#3588;&#3603;&#3632;%20&#3617;&#3624;&#3623;5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wto"/>
      <sheetName val="ป.1++"/>
      <sheetName val="ป.1++tem"/>
      <sheetName val="ป.1 (สกอ.)"/>
      <sheetName val="ป.1(สมศ.)"/>
      <sheetName val="ป.2"/>
      <sheetName val="ป.3"/>
      <sheetName val="info"/>
      <sheetName val="ป.4"/>
      <sheetName val="ป.5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>
        <row r="3">
          <cell r="E3" t="str">
            <v>คณะทันตแพทยศาสตร์</v>
          </cell>
        </row>
        <row r="4">
          <cell r="E4" t="str">
            <v>คณะเทคโนโลยีและนวัตกรรมผลิตภัณฑ์การเกษตร</v>
          </cell>
        </row>
        <row r="5">
          <cell r="E5" t="str">
            <v>คณะพยาบาลศาสตร์</v>
          </cell>
        </row>
        <row r="6">
          <cell r="E6" t="str">
            <v>คณะพลศึกษา</v>
          </cell>
        </row>
        <row r="7">
          <cell r="E7" t="str">
            <v>คณะแพทยศาสตร์</v>
          </cell>
        </row>
        <row r="8">
          <cell r="E8" t="str">
            <v>คณะเภสัชศาสตร์</v>
          </cell>
        </row>
        <row r="9">
          <cell r="E9" t="str">
            <v>คณะมนุษยศาสตร์</v>
          </cell>
        </row>
        <row r="10">
          <cell r="E10" t="str">
            <v>คณะวัฒนธรรมสิ่งแวดล้อมและการท่องเที่ยวเชิงนิเวศ</v>
          </cell>
        </row>
        <row r="11">
          <cell r="E11" t="str">
            <v>คณะวิทยาศาสตร์</v>
          </cell>
        </row>
        <row r="12">
          <cell r="E12" t="str">
            <v>คณะวิศวกรรมศาสตร์</v>
          </cell>
        </row>
        <row r="13">
          <cell r="E13" t="str">
            <v>คณะศิลปกรรมศาสตร์</v>
          </cell>
        </row>
        <row r="14">
          <cell r="E14" t="str">
            <v>คณะศึกษาศาสตร์</v>
          </cell>
        </row>
        <row r="15">
          <cell r="E15" t="str">
            <v>คณะสหเวชศาสตร์</v>
          </cell>
        </row>
        <row r="16">
          <cell r="E16" t="str">
            <v>คณะสังคมศาสตร์</v>
          </cell>
        </row>
        <row r="17">
          <cell r="E17" t="str">
            <v>บัณฑิตวิทยาลัย</v>
          </cell>
        </row>
        <row r="18">
          <cell r="E18" t="str">
            <v>วิทยาลัยนวัตกรรมสื่อสารสังคม</v>
          </cell>
        </row>
        <row r="19">
          <cell r="E19" t="str">
            <v>วิทยาลัยนานาชาติเพื่อศึกษาความยั่งยืน</v>
          </cell>
        </row>
        <row r="20">
          <cell r="E20" t="str">
            <v>วิทยาลัยโพธิวิชชาลัย</v>
          </cell>
        </row>
        <row r="21">
          <cell r="E21" t="str">
            <v>ศูนย์วิทยาศาสตรศึกษา</v>
          </cell>
        </row>
        <row r="22">
          <cell r="E22" t="str">
            <v>สถาบันวิจัยพฤติกรรมศาสตร์</v>
          </cell>
        </row>
        <row r="23">
          <cell r="E23" t="str">
            <v>สำนักทดสอบทางการศึกษาและจิตวิทยา</v>
          </cell>
        </row>
        <row r="24">
          <cell r="E24" t="str">
            <v>สำนักวิชาเศรษฐศาสตร์และนโยบายสาธารณะ</v>
          </cell>
        </row>
      </sheetData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ulty"/>
      <sheetName val="Goal"/>
      <sheetName val="CDS"/>
      <sheetName val="Div"/>
      <sheetName val="info"/>
      <sheetName val="2553"/>
      <sheetName val="2554"/>
      <sheetName val="2555"/>
      <sheetName val="2554 (สมศ)"/>
      <sheetName val="2554 (สกอ)"/>
      <sheetName val="ป.2"/>
      <sheetName val="ป.3"/>
      <sheetName val="ป.4"/>
      <sheetName val="ป.5"/>
    </sheetNames>
    <sheetDataSet>
      <sheetData sheetId="0"/>
      <sheetData sheetId="1"/>
      <sheetData sheetId="2"/>
      <sheetData sheetId="3"/>
      <sheetData sheetId="4">
        <row r="1">
          <cell r="E1" t="str">
            <v>คณะทันตแพทยศาสตร์</v>
          </cell>
          <cell r="G1" t="str">
            <v xml:space="preserve"> -เลือก-</v>
          </cell>
        </row>
        <row r="2">
          <cell r="E2" t="str">
            <v>คณะเทคโนโลยีและนวัตกรรมผลิตภัณฑ์การเกษตร</v>
          </cell>
          <cell r="G2" t="str">
            <v>มี</v>
          </cell>
        </row>
        <row r="3">
          <cell r="E3" t="str">
            <v>คณะพยาบาลศาสตร์</v>
          </cell>
          <cell r="G3" t="str">
            <v>ไม่มี</v>
          </cell>
        </row>
        <row r="4">
          <cell r="E4" t="str">
            <v>คณะพลศึกษา</v>
          </cell>
        </row>
        <row r="5">
          <cell r="E5" t="str">
            <v>คณะแพทยศาสตร์</v>
          </cell>
        </row>
        <row r="6">
          <cell r="E6" t="str">
            <v>คณะเภสัชศาสตร์</v>
          </cell>
        </row>
        <row r="7">
          <cell r="E7" t="str">
            <v>คณะมนุษยศาสตร์</v>
          </cell>
        </row>
        <row r="8">
          <cell r="E8" t="str">
            <v>คณะวัฒนธรรมสิ่งแวดล้อมและการท่องเที่ยวเชิงนิเวศ</v>
          </cell>
        </row>
        <row r="9">
          <cell r="E9" t="str">
            <v>คณะวิทยาศาสตร์</v>
          </cell>
        </row>
        <row r="10">
          <cell r="E10" t="str">
            <v>คณะวิศวกรรมศาสตร์</v>
          </cell>
        </row>
        <row r="11">
          <cell r="E11" t="str">
            <v>คณะศิลปกรรมศาสตร์</v>
          </cell>
        </row>
        <row r="12">
          <cell r="E12" t="str">
            <v>คณะศึกษาศาสตร์</v>
          </cell>
        </row>
        <row r="13">
          <cell r="E13" t="str">
            <v>คณะสหเวชศาสตร์</v>
          </cell>
        </row>
        <row r="14">
          <cell r="E14" t="str">
            <v>คณะสังคมศาสตร์</v>
          </cell>
        </row>
        <row r="15">
          <cell r="E15" t="str">
            <v>บัณฑิตวิทยาลัย</v>
          </cell>
        </row>
        <row r="16">
          <cell r="E16" t="str">
            <v>วิทยาลัยนวัตกรรมสื่อสารสังคม</v>
          </cell>
        </row>
        <row r="17">
          <cell r="E17" t="str">
            <v>วิทยาลัยนานาชาติเพื่อศึกษาความยั่งยืน</v>
          </cell>
        </row>
        <row r="18">
          <cell r="E18" t="str">
            <v>วิทยาลัยโพธิวิชชาลัย</v>
          </cell>
        </row>
        <row r="19">
          <cell r="E19" t="str">
            <v>ศูนย์วิทยาศาสตรศึกษา</v>
          </cell>
        </row>
        <row r="20">
          <cell r="E20" t="str">
            <v>สถาบันวิจัยพฤติกรรมศาสตร์</v>
          </cell>
        </row>
        <row r="21">
          <cell r="E21" t="str">
            <v>สำนักทดสอบทางการศึกษาและจิตวิทยา</v>
          </cell>
        </row>
        <row r="22">
          <cell r="E22" t="str">
            <v>สำนักวิชาเศรษฐศาสตร์และนโยบายสาธารณะ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ulty"/>
      <sheetName val="curriculum"/>
      <sheetName val="Goal"/>
      <sheetName val="CDS"/>
      <sheetName val="Div"/>
      <sheetName val="QUALITY"/>
      <sheetName val="2553"/>
      <sheetName val="info"/>
      <sheetName val="ป.1++"/>
      <sheetName val="ป.1(สกอ.)"/>
      <sheetName val="ป.2++"/>
      <sheetName val="ป.2(สกอ.)"/>
      <sheetName val="Data_curri"/>
      <sheetName val="ftes"/>
    </sheetNames>
    <sheetDataSet>
      <sheetData sheetId="0">
        <row r="3">
          <cell r="D3" t="str">
            <v>ศูนย์วิทยาศาสตรศึกษา</v>
          </cell>
        </row>
      </sheetData>
      <sheetData sheetId="1">
        <row r="4">
          <cell r="C4" t="str">
            <v>หลักสูตรการศึกษามหาบัณฑิต สาขาวิชาวิทยาศาสตร์ศึกษา</v>
          </cell>
        </row>
      </sheetData>
      <sheetData sheetId="2">
        <row r="6">
          <cell r="E6">
            <v>85.71</v>
          </cell>
        </row>
      </sheetData>
      <sheetData sheetId="3">
        <row r="17">
          <cell r="E17" t="str">
            <v/>
          </cell>
        </row>
      </sheetData>
      <sheetData sheetId="4"/>
      <sheetData sheetId="5">
        <row r="7">
          <cell r="E7" t="str">
            <v xml:space="preserve"> -เลือก-</v>
          </cell>
        </row>
      </sheetData>
      <sheetData sheetId="6"/>
      <sheetData sheetId="7">
        <row r="1">
          <cell r="E1" t="str">
            <v>คณะทันตแพทยศาสตร์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J46"/>
  <sheetViews>
    <sheetView topLeftCell="A19" zoomScale="85" zoomScaleNormal="85" workbookViewId="0">
      <selection activeCell="I24" sqref="I24"/>
    </sheetView>
  </sheetViews>
  <sheetFormatPr defaultRowHeight="20.399999999999999" x14ac:dyDescent="0.35"/>
  <cols>
    <col min="1" max="1" width="3.73046875" customWidth="1"/>
    <col min="2" max="2" width="7.59765625" bestFit="1" customWidth="1"/>
    <col min="3" max="3" width="3" customWidth="1"/>
    <col min="4" max="4" width="40.06640625" customWidth="1"/>
    <col min="9" max="9" width="22.9296875" customWidth="1"/>
  </cols>
  <sheetData>
    <row r="2" spans="2:10" ht="23.4" x14ac:dyDescent="0.45">
      <c r="B2" s="25" t="s">
        <v>52</v>
      </c>
      <c r="C2" s="196"/>
      <c r="D2" s="196"/>
      <c r="E2" s="28" t="s">
        <v>53</v>
      </c>
      <c r="F2" s="182"/>
      <c r="G2" s="182"/>
      <c r="H2" s="182"/>
      <c r="I2" s="182"/>
      <c r="J2" s="22"/>
    </row>
    <row r="3" spans="2:10" ht="23.4" x14ac:dyDescent="0.45">
      <c r="B3" s="26" t="s">
        <v>48</v>
      </c>
      <c r="C3" s="183" t="s">
        <v>63</v>
      </c>
      <c r="D3" s="183"/>
      <c r="E3" s="27" t="s">
        <v>54</v>
      </c>
      <c r="F3" s="183" t="s">
        <v>55</v>
      </c>
      <c r="G3" s="183"/>
      <c r="H3" s="183"/>
      <c r="I3" s="183"/>
      <c r="J3" s="22"/>
    </row>
    <row r="4" spans="2:10" ht="23.4" x14ac:dyDescent="0.45">
      <c r="B4" s="23"/>
      <c r="C4" s="23"/>
      <c r="D4" s="23"/>
      <c r="E4" s="23"/>
      <c r="F4" s="23"/>
      <c r="G4" s="23"/>
      <c r="H4" s="23"/>
      <c r="I4" s="23"/>
      <c r="J4" s="22"/>
    </row>
    <row r="5" spans="2:10" ht="24" thickBot="1" x14ac:dyDescent="0.5">
      <c r="B5" s="22"/>
      <c r="C5" s="22"/>
      <c r="D5" s="2" t="s">
        <v>11</v>
      </c>
      <c r="E5" s="22"/>
      <c r="F5" s="22"/>
      <c r="G5" s="22"/>
      <c r="H5" s="22"/>
      <c r="I5" s="22"/>
      <c r="J5" s="22"/>
    </row>
    <row r="6" spans="2:10" ht="20.399999999999999" customHeight="1" x14ac:dyDescent="0.4">
      <c r="B6" s="22"/>
      <c r="C6" s="22"/>
      <c r="D6" s="197" t="s">
        <v>12</v>
      </c>
      <c r="E6" s="199" t="s">
        <v>1</v>
      </c>
      <c r="F6" s="200"/>
      <c r="G6" s="200"/>
      <c r="H6" s="201"/>
      <c r="I6" s="202" t="s">
        <v>41</v>
      </c>
      <c r="J6" s="22"/>
    </row>
    <row r="7" spans="2:10" ht="21" x14ac:dyDescent="0.4">
      <c r="B7" s="22"/>
      <c r="C7" s="22"/>
      <c r="D7" s="198"/>
      <c r="E7" s="24" t="s">
        <v>2</v>
      </c>
      <c r="F7" s="24" t="s">
        <v>4</v>
      </c>
      <c r="G7" s="24" t="s">
        <v>3</v>
      </c>
      <c r="H7" s="24" t="s">
        <v>6</v>
      </c>
      <c r="I7" s="203"/>
      <c r="J7" s="22"/>
    </row>
    <row r="8" spans="2:10" ht="21" x14ac:dyDescent="0.4">
      <c r="B8" s="22"/>
      <c r="C8" s="22"/>
      <c r="D8" s="204" t="s">
        <v>13</v>
      </c>
      <c r="E8" s="205"/>
      <c r="F8" s="205"/>
      <c r="G8" s="205"/>
      <c r="H8" s="205"/>
      <c r="I8" s="206"/>
      <c r="J8" s="22"/>
    </row>
    <row r="9" spans="2:10" ht="21" x14ac:dyDescent="0.4">
      <c r="B9" s="22"/>
      <c r="C9" s="22"/>
      <c r="D9" s="207" t="s">
        <v>14</v>
      </c>
      <c r="E9" s="208"/>
      <c r="F9" s="208"/>
      <c r="G9" s="209"/>
      <c r="H9" s="208"/>
      <c r="I9" s="210"/>
      <c r="J9" s="22"/>
    </row>
    <row r="10" spans="2:10" ht="21" x14ac:dyDescent="0.4">
      <c r="B10" s="22"/>
      <c r="C10" s="22"/>
      <c r="D10" s="9" t="s">
        <v>8</v>
      </c>
      <c r="E10" s="29"/>
      <c r="F10" s="30"/>
      <c r="G10" s="35" t="s">
        <v>28</v>
      </c>
      <c r="H10" s="37"/>
      <c r="I10" s="36"/>
      <c r="J10" s="22"/>
    </row>
    <row r="11" spans="2:10" ht="21" x14ac:dyDescent="0.4">
      <c r="B11" s="22"/>
      <c r="C11" s="22"/>
      <c r="D11" s="9" t="s">
        <v>9</v>
      </c>
      <c r="E11" s="31"/>
      <c r="F11" s="32"/>
      <c r="G11" s="35" t="s">
        <v>28</v>
      </c>
      <c r="H11" s="38"/>
      <c r="I11" s="36"/>
      <c r="J11" s="22"/>
    </row>
    <row r="12" spans="2:10" ht="21" x14ac:dyDescent="0.4">
      <c r="B12" s="22"/>
      <c r="C12" s="22"/>
      <c r="D12" s="9" t="s">
        <v>16</v>
      </c>
      <c r="E12" s="31"/>
      <c r="F12" s="32"/>
      <c r="G12" s="35" t="s">
        <v>28</v>
      </c>
      <c r="H12" s="38"/>
      <c r="I12" s="36" t="s">
        <v>15</v>
      </c>
      <c r="J12" s="22"/>
    </row>
    <row r="13" spans="2:10" ht="22.95" customHeight="1" x14ac:dyDescent="0.4">
      <c r="B13" s="22"/>
      <c r="C13" s="22"/>
      <c r="D13" s="9" t="s">
        <v>17</v>
      </c>
      <c r="E13" s="31"/>
      <c r="F13" s="32"/>
      <c r="G13" s="35" t="s">
        <v>28</v>
      </c>
      <c r="H13" s="38"/>
      <c r="I13" s="36" t="s">
        <v>15</v>
      </c>
      <c r="J13" s="22"/>
    </row>
    <row r="14" spans="2:10" ht="21" x14ac:dyDescent="0.4">
      <c r="B14" s="22"/>
      <c r="C14" s="22"/>
      <c r="D14" s="9" t="s">
        <v>46</v>
      </c>
      <c r="E14" s="31"/>
      <c r="F14" s="32"/>
      <c r="G14" s="35" t="s">
        <v>28</v>
      </c>
      <c r="H14" s="38"/>
      <c r="I14" s="36" t="s">
        <v>15</v>
      </c>
      <c r="J14" s="22"/>
    </row>
    <row r="15" spans="2:10" ht="21" x14ac:dyDescent="0.4">
      <c r="B15" s="22"/>
      <c r="C15" s="22"/>
      <c r="D15" s="9" t="s">
        <v>18</v>
      </c>
      <c r="E15" s="31"/>
      <c r="F15" s="32"/>
      <c r="G15" s="35" t="s">
        <v>28</v>
      </c>
      <c r="H15" s="38"/>
      <c r="I15" s="36" t="s">
        <v>15</v>
      </c>
      <c r="J15" s="22"/>
    </row>
    <row r="16" spans="2:10" ht="21" x14ac:dyDescent="0.4">
      <c r="B16" s="22"/>
      <c r="C16" s="22"/>
      <c r="D16" s="9" t="s">
        <v>19</v>
      </c>
      <c r="E16" s="31"/>
      <c r="F16" s="32"/>
      <c r="G16" s="35" t="s">
        <v>28</v>
      </c>
      <c r="H16" s="38"/>
      <c r="I16" s="36" t="s">
        <v>15</v>
      </c>
      <c r="J16" s="22"/>
    </row>
    <row r="17" spans="2:10" ht="21" x14ac:dyDescent="0.4">
      <c r="B17" s="22"/>
      <c r="C17" s="22"/>
      <c r="D17" s="9" t="s">
        <v>20</v>
      </c>
      <c r="E17" s="31"/>
      <c r="F17" s="32"/>
      <c r="G17" s="35" t="s">
        <v>28</v>
      </c>
      <c r="H17" s="38"/>
      <c r="I17" s="36" t="s">
        <v>15</v>
      </c>
      <c r="J17" s="22"/>
    </row>
    <row r="18" spans="2:10" ht="21" x14ac:dyDescent="0.4">
      <c r="B18" s="22"/>
      <c r="C18" s="22"/>
      <c r="D18" s="9" t="s">
        <v>21</v>
      </c>
      <c r="E18" s="31"/>
      <c r="F18" s="32"/>
      <c r="G18" s="35" t="s">
        <v>28</v>
      </c>
      <c r="H18" s="38"/>
      <c r="I18" s="36" t="s">
        <v>15</v>
      </c>
      <c r="J18" s="22"/>
    </row>
    <row r="19" spans="2:10" ht="36" x14ac:dyDescent="0.4">
      <c r="B19" s="22"/>
      <c r="C19" s="22"/>
      <c r="D19" s="9" t="s">
        <v>22</v>
      </c>
      <c r="E19" s="31"/>
      <c r="F19" s="32"/>
      <c r="G19" s="35" t="s">
        <v>28</v>
      </c>
      <c r="H19" s="38"/>
      <c r="I19" s="36" t="s">
        <v>15</v>
      </c>
      <c r="J19" s="22"/>
    </row>
    <row r="20" spans="2:10" ht="21" x14ac:dyDescent="0.4">
      <c r="B20" s="22"/>
      <c r="C20" s="22"/>
      <c r="D20" s="9" t="s">
        <v>23</v>
      </c>
      <c r="E20" s="31"/>
      <c r="F20" s="32"/>
      <c r="G20" s="35" t="s">
        <v>28</v>
      </c>
      <c r="H20" s="38"/>
      <c r="I20" s="36" t="s">
        <v>15</v>
      </c>
      <c r="J20" s="22"/>
    </row>
    <row r="21" spans="2:10" ht="36" x14ac:dyDescent="0.4">
      <c r="B21" s="22"/>
      <c r="C21" s="22"/>
      <c r="D21" s="9" t="s">
        <v>24</v>
      </c>
      <c r="E21" s="33"/>
      <c r="F21" s="34"/>
      <c r="G21" s="35" t="s">
        <v>28</v>
      </c>
      <c r="H21" s="39"/>
      <c r="I21" s="36" t="s">
        <v>15</v>
      </c>
      <c r="J21" s="22"/>
    </row>
    <row r="22" spans="2:10" ht="23.4" x14ac:dyDescent="0.4">
      <c r="B22" s="22"/>
      <c r="C22" s="22"/>
      <c r="D22" s="45" t="s">
        <v>64</v>
      </c>
      <c r="E22" s="46"/>
      <c r="F22" s="47"/>
      <c r="G22" s="184" t="str">
        <f>IF(G10="","",IF(AND(G10="ผ่าน",G11="ผ่าน",G12="ผ่าน",G13="ผ่าน",G14="ผ่าน",G15="ผ่าน",G16="ผ่าน",G17="ผ่าน",G18="ผ่าน",G19="ผ่าน",G20="ผ่าน",G21="ผ่าน"),"ผ่าน","ไม่ผ่าน"))</f>
        <v>ไม่ผ่าน</v>
      </c>
      <c r="H22" s="185"/>
      <c r="I22" s="48" t="s">
        <v>15</v>
      </c>
      <c r="J22" s="22"/>
    </row>
    <row r="23" spans="2:10" ht="21" x14ac:dyDescent="0.4">
      <c r="B23" s="22"/>
      <c r="C23" s="22"/>
      <c r="D23" s="40" t="s">
        <v>5</v>
      </c>
      <c r="E23" s="41"/>
      <c r="F23" s="41"/>
      <c r="G23" s="42"/>
      <c r="H23" s="42"/>
      <c r="I23" s="43"/>
      <c r="J23" s="22"/>
    </row>
    <row r="24" spans="2:10" ht="21" x14ac:dyDescent="0.4">
      <c r="B24" s="22"/>
      <c r="C24" s="22"/>
      <c r="D24" s="3" t="s">
        <v>25</v>
      </c>
      <c r="E24" s="49">
        <v>5</v>
      </c>
      <c r="F24" s="49">
        <v>1</v>
      </c>
      <c r="G24" s="5">
        <f>IF(E24="","",IFERROR(SUM(E24/F24),0))</f>
        <v>5</v>
      </c>
      <c r="H24" s="44">
        <f>IF(G24="","",G24)</f>
        <v>5</v>
      </c>
      <c r="I24" s="50" t="b">
        <f>IF(H24&gt;5,"โปรดตรวจสอบข้อมูล คะแนนเต็ม 5.00 คะแนน")</f>
        <v>0</v>
      </c>
      <c r="J24" s="22"/>
    </row>
    <row r="25" spans="2:10" ht="36" x14ac:dyDescent="0.4">
      <c r="B25" s="22"/>
      <c r="C25" s="22"/>
      <c r="D25" s="9" t="s">
        <v>65</v>
      </c>
      <c r="E25" s="4">
        <v>1</v>
      </c>
      <c r="F25" s="4">
        <v>1</v>
      </c>
      <c r="G25" s="5">
        <f>IF(E25="","",IFERROR(SUM(E25/F25)*100,0))</f>
        <v>100</v>
      </c>
      <c r="H25" s="44">
        <f>IF(G25="","",IF(G25&gt;=40,5,SUM(G25/40)*5))</f>
        <v>5</v>
      </c>
      <c r="I25" s="15"/>
      <c r="J25" s="22"/>
    </row>
    <row r="26" spans="2:10" ht="21" x14ac:dyDescent="0.4">
      <c r="B26" s="22"/>
      <c r="C26" s="22"/>
      <c r="D26" s="40" t="s">
        <v>26</v>
      </c>
      <c r="E26" s="42"/>
      <c r="F26" s="42"/>
      <c r="G26" s="42"/>
      <c r="H26" s="42"/>
      <c r="I26" s="43"/>
      <c r="J26" s="22"/>
    </row>
    <row r="27" spans="2:10" ht="21" x14ac:dyDescent="0.4">
      <c r="B27" s="22"/>
      <c r="C27" s="22"/>
      <c r="D27" s="7" t="s">
        <v>27</v>
      </c>
      <c r="E27" s="18"/>
      <c r="F27" s="19"/>
      <c r="G27" s="8"/>
      <c r="H27" s="5" t="s">
        <v>15</v>
      </c>
      <c r="I27" s="16"/>
      <c r="J27" s="22"/>
    </row>
    <row r="28" spans="2:10" ht="21" x14ac:dyDescent="0.4">
      <c r="B28" s="22"/>
      <c r="C28" s="22"/>
      <c r="D28" s="7" t="s">
        <v>29</v>
      </c>
      <c r="E28" s="18"/>
      <c r="F28" s="19"/>
      <c r="G28" s="8"/>
      <c r="H28" s="5" t="s">
        <v>15</v>
      </c>
      <c r="I28" s="16"/>
      <c r="J28" s="22"/>
    </row>
    <row r="29" spans="2:10" ht="21" x14ac:dyDescent="0.4">
      <c r="B29" s="22"/>
      <c r="C29" s="22"/>
      <c r="D29" s="7" t="s">
        <v>30</v>
      </c>
      <c r="E29" s="18"/>
      <c r="F29" s="19"/>
      <c r="G29" s="8"/>
      <c r="H29" s="5" t="s">
        <v>15</v>
      </c>
      <c r="I29" s="16"/>
      <c r="J29" s="22"/>
    </row>
    <row r="30" spans="2:10" ht="21" x14ac:dyDescent="0.4">
      <c r="B30" s="22"/>
      <c r="C30" s="22"/>
      <c r="D30" s="40" t="s">
        <v>31</v>
      </c>
      <c r="E30" s="42"/>
      <c r="F30" s="42"/>
      <c r="G30" s="42"/>
      <c r="H30" s="42"/>
      <c r="I30" s="43"/>
      <c r="J30" s="22"/>
    </row>
    <row r="31" spans="2:10" ht="21" x14ac:dyDescent="0.4">
      <c r="B31" s="22"/>
      <c r="C31" s="22"/>
      <c r="D31" s="6" t="s">
        <v>32</v>
      </c>
      <c r="E31" s="18"/>
      <c r="F31" s="19"/>
      <c r="G31" s="8"/>
      <c r="H31" s="5" t="s">
        <v>15</v>
      </c>
      <c r="I31" s="16"/>
      <c r="J31" s="22"/>
    </row>
    <row r="32" spans="2:10" ht="21" x14ac:dyDescent="0.4">
      <c r="B32" s="22"/>
      <c r="C32" s="22"/>
      <c r="D32" s="6" t="s">
        <v>33</v>
      </c>
      <c r="E32" s="4"/>
      <c r="F32" s="4"/>
      <c r="G32" s="5"/>
      <c r="H32" s="5" t="s">
        <v>15</v>
      </c>
      <c r="I32" s="16"/>
      <c r="J32" s="22"/>
    </row>
    <row r="33" spans="2:10" ht="21" x14ac:dyDescent="0.4">
      <c r="B33" s="22"/>
      <c r="C33" s="22"/>
      <c r="D33" s="3" t="s">
        <v>42</v>
      </c>
      <c r="E33" s="5" t="s">
        <v>15</v>
      </c>
      <c r="F33" s="5" t="s">
        <v>15</v>
      </c>
      <c r="G33" s="5" t="s">
        <v>15</v>
      </c>
      <c r="H33" s="5" t="s">
        <v>15</v>
      </c>
      <c r="I33" s="16"/>
      <c r="J33" s="22"/>
    </row>
    <row r="34" spans="2:10" ht="21" x14ac:dyDescent="0.4">
      <c r="B34" s="22"/>
      <c r="C34" s="22"/>
      <c r="D34" s="3" t="s">
        <v>43</v>
      </c>
      <c r="E34" s="5" t="s">
        <v>15</v>
      </c>
      <c r="F34" s="5" t="s">
        <v>15</v>
      </c>
      <c r="G34" s="5" t="s">
        <v>15</v>
      </c>
      <c r="H34" s="5" t="s">
        <v>15</v>
      </c>
      <c r="I34" s="16"/>
      <c r="J34" s="22"/>
    </row>
    <row r="35" spans="2:10" ht="21" x14ac:dyDescent="0.4">
      <c r="B35" s="22"/>
      <c r="C35" s="22"/>
      <c r="D35" s="3" t="s">
        <v>44</v>
      </c>
      <c r="E35" s="5" t="s">
        <v>15</v>
      </c>
      <c r="F35" s="5" t="s">
        <v>15</v>
      </c>
      <c r="G35" s="5" t="s">
        <v>15</v>
      </c>
      <c r="H35" s="5" t="s">
        <v>15</v>
      </c>
      <c r="I35" s="16"/>
      <c r="J35" s="22"/>
    </row>
    <row r="36" spans="2:10" ht="20.399999999999999" customHeight="1" x14ac:dyDescent="0.4">
      <c r="B36" s="22"/>
      <c r="C36" s="22"/>
      <c r="D36" s="9" t="s">
        <v>45</v>
      </c>
      <c r="E36" s="5" t="s">
        <v>15</v>
      </c>
      <c r="F36" s="5" t="s">
        <v>15</v>
      </c>
      <c r="G36" s="5" t="s">
        <v>15</v>
      </c>
      <c r="H36" s="5" t="s">
        <v>15</v>
      </c>
      <c r="I36" s="16"/>
      <c r="J36" s="22"/>
    </row>
    <row r="37" spans="2:10" ht="21" x14ac:dyDescent="0.4">
      <c r="B37" s="22"/>
      <c r="C37" s="22"/>
      <c r="D37" s="6" t="s">
        <v>34</v>
      </c>
      <c r="E37" s="18"/>
      <c r="F37" s="19"/>
      <c r="G37" s="8"/>
      <c r="H37" s="5" t="s">
        <v>15</v>
      </c>
      <c r="I37" s="16"/>
      <c r="J37" s="22"/>
    </row>
    <row r="38" spans="2:10" ht="21" x14ac:dyDescent="0.4">
      <c r="B38" s="22"/>
      <c r="C38" s="22"/>
      <c r="D38" s="40" t="s">
        <v>7</v>
      </c>
      <c r="E38" s="42"/>
      <c r="F38" s="42"/>
      <c r="G38" s="42"/>
      <c r="H38" s="42"/>
      <c r="I38" s="43"/>
      <c r="J38" s="22"/>
    </row>
    <row r="39" spans="2:10" ht="21" x14ac:dyDescent="0.4">
      <c r="B39" s="22"/>
      <c r="C39" s="22"/>
      <c r="D39" s="6" t="s">
        <v>35</v>
      </c>
      <c r="E39" s="18"/>
      <c r="F39" s="19"/>
      <c r="G39" s="8"/>
      <c r="H39" s="5" t="s">
        <v>15</v>
      </c>
      <c r="I39" s="16"/>
      <c r="J39" s="22"/>
    </row>
    <row r="40" spans="2:10" ht="21" x14ac:dyDescent="0.4">
      <c r="B40" s="22"/>
      <c r="C40" s="22"/>
      <c r="D40" s="6" t="s">
        <v>36</v>
      </c>
      <c r="E40" s="18"/>
      <c r="F40" s="19"/>
      <c r="G40" s="8"/>
      <c r="H40" s="5" t="s">
        <v>15</v>
      </c>
      <c r="I40" s="16"/>
      <c r="J40" s="22"/>
    </row>
    <row r="41" spans="2:10" ht="21" x14ac:dyDescent="0.4">
      <c r="B41" s="22"/>
      <c r="C41" s="22"/>
      <c r="D41" s="6" t="s">
        <v>37</v>
      </c>
      <c r="E41" s="18"/>
      <c r="F41" s="19"/>
      <c r="G41" s="8"/>
      <c r="H41" s="5" t="s">
        <v>15</v>
      </c>
      <c r="I41" s="16"/>
      <c r="J41" s="22"/>
    </row>
    <row r="42" spans="2:10" ht="21" x14ac:dyDescent="0.4">
      <c r="B42" s="22"/>
      <c r="C42" s="22"/>
      <c r="D42" s="6" t="s">
        <v>38</v>
      </c>
      <c r="E42" s="18"/>
      <c r="F42" s="19"/>
      <c r="G42" s="5" t="s">
        <v>15</v>
      </c>
      <c r="H42" s="5" t="s">
        <v>15</v>
      </c>
      <c r="I42" s="16"/>
      <c r="J42" s="22"/>
    </row>
    <row r="43" spans="2:10" ht="21" x14ac:dyDescent="0.4">
      <c r="B43" s="22"/>
      <c r="C43" s="22"/>
      <c r="D43" s="40" t="s">
        <v>39</v>
      </c>
      <c r="E43" s="42"/>
      <c r="F43" s="42"/>
      <c r="G43" s="42"/>
      <c r="H43" s="42"/>
      <c r="I43" s="43"/>
      <c r="J43" s="22"/>
    </row>
    <row r="44" spans="2:10" ht="21.6" thickBot="1" x14ac:dyDescent="0.45">
      <c r="B44" s="22"/>
      <c r="C44" s="22"/>
      <c r="D44" s="10" t="s">
        <v>40</v>
      </c>
      <c r="E44" s="20"/>
      <c r="F44" s="21"/>
      <c r="G44" s="11"/>
      <c r="H44" s="12" t="s">
        <v>15</v>
      </c>
      <c r="I44" s="17"/>
      <c r="J44" s="22"/>
    </row>
    <row r="45" spans="2:10" ht="21" x14ac:dyDescent="0.4">
      <c r="B45" s="22"/>
      <c r="C45" s="22"/>
      <c r="D45" s="190" t="s">
        <v>47</v>
      </c>
      <c r="E45" s="191"/>
      <c r="F45" s="192"/>
      <c r="G45" s="13" t="s">
        <v>15</v>
      </c>
      <c r="H45" s="186">
        <f>IF(G22="ไม่ผ่าน",,IF(OR(ISBLANK(G45),ISBLANK(G46)),"",IF(ISERROR(G45/G46),"",G45/G46)))</f>
        <v>0</v>
      </c>
      <c r="I45" s="188"/>
      <c r="J45" s="22"/>
    </row>
    <row r="46" spans="2:10" ht="21.6" thickBot="1" x14ac:dyDescent="0.45">
      <c r="B46" s="22"/>
      <c r="C46" s="22"/>
      <c r="D46" s="193"/>
      <c r="E46" s="194"/>
      <c r="F46" s="195"/>
      <c r="G46" s="14" t="s">
        <v>15</v>
      </c>
      <c r="H46" s="187"/>
      <c r="I46" s="189"/>
      <c r="J46" s="22"/>
    </row>
  </sheetData>
  <mergeCells count="13">
    <mergeCell ref="F2:I2"/>
    <mergeCell ref="F3:I3"/>
    <mergeCell ref="G22:H22"/>
    <mergeCell ref="H45:H46"/>
    <mergeCell ref="I45:I46"/>
    <mergeCell ref="D45:F46"/>
    <mergeCell ref="C2:D2"/>
    <mergeCell ref="C3:D3"/>
    <mergeCell ref="D6:D7"/>
    <mergeCell ref="E6:H6"/>
    <mergeCell ref="I6:I7"/>
    <mergeCell ref="D8:I8"/>
    <mergeCell ref="D9:I9"/>
  </mergeCells>
  <conditionalFormatting sqref="G45:G46">
    <cfRule type="containsBlanks" dxfId="102" priority="91">
      <formula>LEN(TRIM(G45))=0</formula>
    </cfRule>
  </conditionalFormatting>
  <conditionalFormatting sqref="H45">
    <cfRule type="containsBlanks" dxfId="101" priority="41">
      <formula>LEN(TRIM(H45))=0</formula>
    </cfRule>
    <cfRule type="cellIs" dxfId="100" priority="46" operator="equal">
      <formula>0</formula>
    </cfRule>
  </conditionalFormatting>
  <conditionalFormatting sqref="G22">
    <cfRule type="cellIs" dxfId="99" priority="13" operator="equal">
      <formula>"ไม่ผ่าน"</formula>
    </cfRule>
    <cfRule type="cellIs" dxfId="98" priority="14" operator="equal">
      <formula>"ผ่าน"</formula>
    </cfRule>
  </conditionalFormatting>
  <conditionalFormatting sqref="G10">
    <cfRule type="containsBlanks" dxfId="97" priority="10">
      <formula>LEN(TRIM(G10))=0</formula>
    </cfRule>
    <cfRule type="cellIs" dxfId="96" priority="12" operator="equal">
      <formula>"เลือก"</formula>
    </cfRule>
  </conditionalFormatting>
  <conditionalFormatting sqref="G11:G21">
    <cfRule type="containsBlanks" dxfId="95" priority="8">
      <formula>LEN(TRIM(G11))=0</formula>
    </cfRule>
    <cfRule type="cellIs" dxfId="94" priority="9" operator="equal">
      <formula>"เลือก"</formula>
    </cfRule>
  </conditionalFormatting>
  <conditionalFormatting sqref="E24:H24">
    <cfRule type="containsBlanks" dxfId="93" priority="6">
      <formula>LEN(TRIM(E24))=0</formula>
    </cfRule>
  </conditionalFormatting>
  <conditionalFormatting sqref="E25:H25">
    <cfRule type="cellIs" dxfId="92" priority="5" operator="equal">
      <formula>"โปรดตรวจสอบข้อมูล คะแนนเต็ม 5.00 คะแนน"</formula>
    </cfRule>
  </conditionalFormatting>
  <conditionalFormatting sqref="H24">
    <cfRule type="cellIs" dxfId="91" priority="4" operator="greaterThan">
      <formula>5</formula>
    </cfRule>
  </conditionalFormatting>
  <conditionalFormatting sqref="I24">
    <cfRule type="cellIs" dxfId="90" priority="2" stopIfTrue="1" operator="equal">
      <formula>"โปรดตรวจสอบข้อมูล คะแนนเต็ม 5.00 คะแนน"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>
          <x14:formula1>
            <xm:f>อ้างอิง!$B$2:$B$5</xm:f>
          </x14:formula1>
          <xm:sqref>C3:D3</xm:sqref>
        </x14:dataValidation>
        <x14:dataValidation type="list" allowBlank="1" showInputMessage="1" showErrorMessage="1">
          <x14:formula1>
            <xm:f>อ้างอิง!$D$2:$D$9</xm:f>
          </x14:formula1>
          <xm:sqref>F3</xm:sqref>
        </x14:dataValidation>
        <x14:dataValidation type="list" allowBlank="1" showInputMessage="1" showErrorMessage="1">
          <x14:formula1>
            <xm:f>อ้างอิง!$F$2:$F$4</xm:f>
          </x14:formula1>
          <xm:sqref>G10:G21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3:E6"/>
  <sheetViews>
    <sheetView topLeftCell="A4" workbookViewId="0">
      <selection activeCell="E3" sqref="E3"/>
    </sheetView>
  </sheetViews>
  <sheetFormatPr defaultRowHeight="20.399999999999999" x14ac:dyDescent="0.35"/>
  <sheetData>
    <row r="3" spans="2:5" x14ac:dyDescent="0.35">
      <c r="B3">
        <v>1</v>
      </c>
      <c r="C3">
        <v>50</v>
      </c>
      <c r="E3">
        <v>7800</v>
      </c>
    </row>
    <row r="4" spans="2:5" x14ac:dyDescent="0.35">
      <c r="B4">
        <v>1</v>
      </c>
      <c r="C4">
        <v>7800</v>
      </c>
      <c r="D4" s="1"/>
    </row>
    <row r="5" spans="2:5" x14ac:dyDescent="0.35">
      <c r="B5">
        <v>1</v>
      </c>
      <c r="C5">
        <v>555</v>
      </c>
    </row>
    <row r="6" spans="2:5" x14ac:dyDescent="0.35">
      <c r="B6">
        <v>1</v>
      </c>
      <c r="C6">
        <v>33</v>
      </c>
    </row>
  </sheetData>
  <dataValidations count="2">
    <dataValidation type="list" allowBlank="1" showInputMessage="1" showErrorMessage="1" sqref="B3:B6">
      <formula1>$B$3:$B$6</formula1>
    </dataValidation>
    <dataValidation type="list" allowBlank="1" showInputMessage="1" showErrorMessage="1" sqref="E3">
      <formula1>$C$3:$C$6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R48"/>
  <sheetViews>
    <sheetView zoomScale="25" zoomScaleNormal="25" zoomScaleSheetLayoutView="25" workbookViewId="0">
      <selection activeCell="C13" sqref="C13"/>
    </sheetView>
  </sheetViews>
  <sheetFormatPr defaultColWidth="9.06640625" defaultRowHeight="28.8" x14ac:dyDescent="0.55000000000000004"/>
  <cols>
    <col min="1" max="1" width="9.06640625" style="82"/>
    <col min="2" max="2" width="1.53125" style="82" customWidth="1"/>
    <col min="3" max="12" width="9.06640625" style="82"/>
    <col min="13" max="13" width="9.06640625" style="82" customWidth="1"/>
    <col min="14" max="17" width="9.06640625" style="82"/>
    <col min="18" max="18" width="13.06640625" style="82" customWidth="1"/>
    <col min="19" max="16384" width="9.06640625" style="82"/>
  </cols>
  <sheetData>
    <row r="1" spans="1:18" x14ac:dyDescent="0.55000000000000004">
      <c r="A1" s="211" t="s">
        <v>136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3"/>
    </row>
    <row r="2" spans="1:18" x14ac:dyDescent="0.55000000000000004">
      <c r="A2" s="214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6"/>
    </row>
    <row r="3" spans="1:18" ht="45.6" x14ac:dyDescent="0.8">
      <c r="A3" s="83"/>
      <c r="B3" s="84" t="s">
        <v>137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6"/>
    </row>
    <row r="4" spans="1:18" ht="45.6" x14ac:dyDescent="0.8">
      <c r="A4" s="83"/>
      <c r="B4" s="84" t="s">
        <v>128</v>
      </c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6"/>
    </row>
    <row r="5" spans="1:18" ht="36" x14ac:dyDescent="0.65">
      <c r="A5" s="83"/>
      <c r="B5" s="84" t="s">
        <v>129</v>
      </c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6"/>
    </row>
    <row r="6" spans="1:18" ht="42.6" customHeight="1" x14ac:dyDescent="0.8">
      <c r="A6" s="87"/>
      <c r="B6" s="85"/>
      <c r="C6" s="88" t="s">
        <v>138</v>
      </c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90"/>
    </row>
    <row r="7" spans="1:18" x14ac:dyDescent="0.55000000000000004">
      <c r="A7" s="87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90"/>
    </row>
    <row r="8" spans="1:18" ht="294" customHeight="1" x14ac:dyDescent="0.55000000000000004">
      <c r="A8" s="87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90"/>
    </row>
    <row r="9" spans="1:18" ht="45.6" x14ac:dyDescent="0.8">
      <c r="A9" s="87"/>
      <c r="B9" s="89"/>
      <c r="C9" s="88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90"/>
    </row>
    <row r="10" spans="1:18" ht="409.6" customHeight="1" x14ac:dyDescent="0.55000000000000004">
      <c r="A10" s="87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90"/>
    </row>
    <row r="11" spans="1:18" ht="217.95" customHeight="1" x14ac:dyDescent="0.55000000000000004">
      <c r="A11" s="87"/>
      <c r="B11" s="89"/>
      <c r="C11" s="92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90"/>
    </row>
    <row r="12" spans="1:18" ht="64.2" customHeight="1" x14ac:dyDescent="0.55000000000000004">
      <c r="A12" s="87"/>
      <c r="B12" s="89"/>
      <c r="C12" s="92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90"/>
    </row>
    <row r="13" spans="1:18" x14ac:dyDescent="0.55000000000000004">
      <c r="A13" s="87"/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90"/>
    </row>
    <row r="14" spans="1:18" x14ac:dyDescent="0.55000000000000004">
      <c r="A14" s="87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90"/>
    </row>
    <row r="15" spans="1:18" x14ac:dyDescent="0.55000000000000004">
      <c r="A15" s="87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90"/>
    </row>
    <row r="16" spans="1:18" x14ac:dyDescent="0.55000000000000004">
      <c r="A16" s="87"/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90"/>
    </row>
    <row r="17" spans="1:18" x14ac:dyDescent="0.55000000000000004">
      <c r="A17" s="87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90"/>
    </row>
    <row r="18" spans="1:18" ht="45.6" x14ac:dyDescent="0.55000000000000004">
      <c r="A18" s="87"/>
      <c r="B18" s="89"/>
      <c r="C18" s="91" t="s">
        <v>130</v>
      </c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90"/>
    </row>
    <row r="19" spans="1:18" x14ac:dyDescent="0.55000000000000004">
      <c r="A19" s="87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90"/>
    </row>
    <row r="20" spans="1:18" x14ac:dyDescent="0.55000000000000004">
      <c r="A20" s="87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90"/>
    </row>
    <row r="21" spans="1:18" x14ac:dyDescent="0.55000000000000004">
      <c r="A21" s="87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90"/>
    </row>
    <row r="22" spans="1:18" x14ac:dyDescent="0.55000000000000004">
      <c r="A22" s="87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90"/>
    </row>
    <row r="23" spans="1:18" x14ac:dyDescent="0.55000000000000004">
      <c r="A23" s="87"/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90"/>
    </row>
    <row r="24" spans="1:18" x14ac:dyDescent="0.55000000000000004">
      <c r="A24" s="8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90"/>
    </row>
    <row r="25" spans="1:18" x14ac:dyDescent="0.55000000000000004">
      <c r="A25" s="87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90"/>
    </row>
    <row r="26" spans="1:18" ht="36" x14ac:dyDescent="0.65">
      <c r="A26" s="87"/>
      <c r="B26" s="89"/>
      <c r="C26" s="81" t="s">
        <v>127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90"/>
    </row>
    <row r="27" spans="1:18" x14ac:dyDescent="0.55000000000000004">
      <c r="A27" s="87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90"/>
    </row>
    <row r="28" spans="1:18" ht="45.6" x14ac:dyDescent="0.8">
      <c r="A28" s="87"/>
      <c r="B28" s="89"/>
      <c r="C28" s="88" t="s">
        <v>131</v>
      </c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90"/>
    </row>
    <row r="29" spans="1:18" x14ac:dyDescent="0.55000000000000004">
      <c r="A29" s="87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90"/>
    </row>
    <row r="30" spans="1:18" x14ac:dyDescent="0.55000000000000004">
      <c r="A30" s="87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90"/>
    </row>
    <row r="31" spans="1:18" x14ac:dyDescent="0.55000000000000004">
      <c r="A31" s="87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93" t="s">
        <v>132</v>
      </c>
      <c r="N31" s="89"/>
      <c r="O31" s="89"/>
      <c r="P31" s="89"/>
      <c r="Q31" s="89"/>
      <c r="R31" s="90"/>
    </row>
    <row r="32" spans="1:18" x14ac:dyDescent="0.55000000000000004">
      <c r="A32" s="87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93" t="s">
        <v>133</v>
      </c>
      <c r="N32" s="89"/>
      <c r="O32" s="89"/>
      <c r="P32" s="89"/>
      <c r="Q32" s="89"/>
      <c r="R32" s="90"/>
    </row>
    <row r="33" spans="1:18" x14ac:dyDescent="0.55000000000000004">
      <c r="A33" s="87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90"/>
    </row>
    <row r="34" spans="1:18" x14ac:dyDescent="0.55000000000000004">
      <c r="A34" s="87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90"/>
    </row>
    <row r="35" spans="1:18" x14ac:dyDescent="0.55000000000000004">
      <c r="A35" s="87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90"/>
    </row>
    <row r="36" spans="1:18" x14ac:dyDescent="0.55000000000000004">
      <c r="A36" s="87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90"/>
    </row>
    <row r="37" spans="1:18" x14ac:dyDescent="0.55000000000000004">
      <c r="A37" s="87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90"/>
    </row>
    <row r="38" spans="1:18" x14ac:dyDescent="0.55000000000000004">
      <c r="A38" s="87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90"/>
    </row>
    <row r="39" spans="1:18" x14ac:dyDescent="0.55000000000000004">
      <c r="A39" s="87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90"/>
    </row>
    <row r="40" spans="1:18" x14ac:dyDescent="0.55000000000000004">
      <c r="A40" s="87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90"/>
    </row>
    <row r="41" spans="1:18" x14ac:dyDescent="0.55000000000000004">
      <c r="A41" s="87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90"/>
    </row>
    <row r="42" spans="1:18" x14ac:dyDescent="0.55000000000000004">
      <c r="A42" s="87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90"/>
    </row>
    <row r="43" spans="1:18" x14ac:dyDescent="0.55000000000000004">
      <c r="A43" s="87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90"/>
    </row>
    <row r="44" spans="1:18" x14ac:dyDescent="0.55000000000000004">
      <c r="A44" s="87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90"/>
    </row>
    <row r="45" spans="1:18" x14ac:dyDescent="0.55000000000000004">
      <c r="A45" s="87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90"/>
    </row>
    <row r="46" spans="1:18" x14ac:dyDescent="0.55000000000000004">
      <c r="A46" s="87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 t="s">
        <v>134</v>
      </c>
      <c r="N46" s="89"/>
      <c r="O46" s="89"/>
      <c r="P46" s="89"/>
      <c r="Q46" s="89"/>
      <c r="R46" s="90"/>
    </row>
    <row r="47" spans="1:18" x14ac:dyDescent="0.55000000000000004">
      <c r="A47" s="87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 t="s">
        <v>135</v>
      </c>
      <c r="N47" s="89"/>
      <c r="O47" s="89"/>
      <c r="P47" s="89"/>
      <c r="Q47" s="89"/>
      <c r="R47" s="90"/>
    </row>
    <row r="48" spans="1:18" ht="29.4" thickBot="1" x14ac:dyDescent="0.6">
      <c r="A48" s="94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6"/>
      <c r="Q48" s="95"/>
      <c r="R48" s="97"/>
    </row>
  </sheetData>
  <mergeCells count="1">
    <mergeCell ref="A1:R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CC"/>
  </sheetPr>
  <dimension ref="A1:AS116"/>
  <sheetViews>
    <sheetView tabSelected="1" zoomScale="80" zoomScaleNormal="80" zoomScaleSheetLayoutView="70" zoomScalePageLayoutView="39" workbookViewId="0">
      <selection activeCell="K21" sqref="K21"/>
    </sheetView>
  </sheetViews>
  <sheetFormatPr defaultColWidth="9.06640625" defaultRowHeight="20.399999999999999" x14ac:dyDescent="0.35"/>
  <cols>
    <col min="1" max="1" width="13.06640625" style="113" customWidth="1"/>
    <col min="2" max="2" width="3" style="113" customWidth="1"/>
    <col min="3" max="3" width="21" style="113" customWidth="1"/>
    <col min="4" max="4" width="9" style="113" customWidth="1"/>
    <col min="5" max="5" width="7.06640625" style="113" hidden="1" customWidth="1"/>
    <col min="6" max="6" width="8.46484375" style="113" hidden="1" customWidth="1"/>
    <col min="7" max="7" width="6.53125" style="113" customWidth="1"/>
    <col min="8" max="8" width="6.33203125" style="113" customWidth="1"/>
    <col min="9" max="9" width="7.33203125" style="113" customWidth="1"/>
    <col min="10" max="10" width="8.9296875" style="113" hidden="1" customWidth="1"/>
    <col min="11" max="11" width="10.59765625" style="113" customWidth="1"/>
    <col min="12" max="12" width="16.265625" style="113" customWidth="1"/>
    <col min="13" max="13" width="34.73046875" style="113" customWidth="1"/>
    <col min="14" max="14" width="7.06640625" style="113" customWidth="1"/>
    <col min="15" max="15" width="6.59765625" style="113" customWidth="1"/>
    <col min="16" max="16" width="6.46484375" style="113" customWidth="1"/>
    <col min="17" max="17" width="6.59765625" style="113" customWidth="1"/>
    <col min="18" max="18" width="1.46484375" style="113" hidden="1" customWidth="1"/>
    <col min="19" max="19" width="13.06640625" style="113" customWidth="1"/>
    <col min="20" max="20" width="8.33203125" style="113" customWidth="1"/>
    <col min="21" max="21" width="7" style="113" customWidth="1"/>
    <col min="22" max="22" width="8" style="113" customWidth="1"/>
    <col min="23" max="23" width="7.06640625" style="113" customWidth="1"/>
    <col min="24" max="24" width="7" style="113" customWidth="1"/>
    <col min="25" max="16384" width="9.06640625" style="113"/>
  </cols>
  <sheetData>
    <row r="1" spans="1:32" ht="38.4" customHeight="1" x14ac:dyDescent="0.35">
      <c r="A1" s="248" t="s">
        <v>146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50"/>
      <c r="M1" s="109"/>
      <c r="N1" s="110"/>
      <c r="O1" s="110"/>
      <c r="P1" s="110"/>
      <c r="Q1" s="110"/>
      <c r="R1" s="111"/>
      <c r="S1" s="110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</row>
    <row r="2" spans="1:32" ht="29.4" customHeight="1" x14ac:dyDescent="0.35">
      <c r="A2" s="251" t="s">
        <v>98</v>
      </c>
      <c r="B2" s="251"/>
      <c r="C2" s="251"/>
      <c r="D2" s="254" t="s">
        <v>139</v>
      </c>
      <c r="E2" s="252" t="s">
        <v>87</v>
      </c>
      <c r="F2" s="254" t="s">
        <v>103</v>
      </c>
      <c r="G2" s="256" t="s">
        <v>1</v>
      </c>
      <c r="H2" s="257"/>
      <c r="I2" s="257"/>
      <c r="J2" s="257"/>
      <c r="K2" s="258"/>
      <c r="L2" s="251" t="s">
        <v>41</v>
      </c>
      <c r="M2" s="157" t="s">
        <v>126</v>
      </c>
      <c r="N2" s="157"/>
      <c r="O2" s="157"/>
      <c r="P2" s="157"/>
      <c r="Q2" s="157"/>
      <c r="R2" s="157"/>
      <c r="S2" s="157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</row>
    <row r="3" spans="1:32" ht="42" customHeight="1" x14ac:dyDescent="0.35">
      <c r="A3" s="251"/>
      <c r="B3" s="251"/>
      <c r="C3" s="251"/>
      <c r="D3" s="255"/>
      <c r="E3" s="253"/>
      <c r="F3" s="255"/>
      <c r="G3" s="146" t="s">
        <v>2</v>
      </c>
      <c r="H3" s="146" t="s">
        <v>4</v>
      </c>
      <c r="I3" s="147" t="s">
        <v>144</v>
      </c>
      <c r="J3" s="147" t="s">
        <v>102</v>
      </c>
      <c r="K3" s="147" t="s">
        <v>145</v>
      </c>
      <c r="L3" s="251"/>
      <c r="M3" s="157"/>
      <c r="N3" s="157"/>
      <c r="O3" s="157"/>
      <c r="P3" s="157"/>
      <c r="Q3" s="157"/>
      <c r="R3" s="157"/>
      <c r="S3" s="157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</row>
    <row r="4" spans="1:32" ht="19.95" customHeight="1" x14ac:dyDescent="0.35">
      <c r="A4" s="233" t="s">
        <v>141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5"/>
      <c r="M4" s="225" t="s">
        <v>140</v>
      </c>
      <c r="N4" s="226"/>
      <c r="O4" s="226"/>
      <c r="P4" s="226"/>
      <c r="Q4" s="226"/>
      <c r="R4" s="226"/>
      <c r="S4" s="226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</row>
    <row r="5" spans="1:32" ht="21" x14ac:dyDescent="0.35">
      <c r="A5" s="218" t="s">
        <v>147</v>
      </c>
      <c r="B5" s="219"/>
      <c r="C5" s="219"/>
      <c r="D5" s="220"/>
      <c r="E5" s="119" t="s">
        <v>100</v>
      </c>
      <c r="F5" s="120"/>
      <c r="G5" s="236"/>
      <c r="H5" s="237"/>
      <c r="I5" s="238"/>
      <c r="J5" s="121" t="str">
        <f t="shared" ref="J5:J6" si="0">IF(OR(F5="",I5=""),"",IF(F5&lt;=I5,"บรรลุ","ไม่บรรลุ"))</f>
        <v/>
      </c>
      <c r="K5" s="122" t="str">
        <f>IF(G5="","",IF(OR(G5=1,G5=2,G5=3,G5=4),1,IF(G5=5,2,IF(G5=6,3,IF(G5=7,4,IF(G5=8,5,0))))))</f>
        <v/>
      </c>
      <c r="L5" s="100"/>
      <c r="M5" s="225"/>
      <c r="N5" s="226"/>
      <c r="O5" s="226"/>
      <c r="P5" s="226"/>
      <c r="Q5" s="226"/>
      <c r="R5" s="226"/>
      <c r="S5" s="226"/>
      <c r="T5" s="104"/>
      <c r="U5" s="104"/>
      <c r="V5" s="104"/>
      <c r="W5" s="104"/>
      <c r="X5" s="104"/>
      <c r="Y5" s="112"/>
      <c r="Z5" s="112"/>
      <c r="AA5" s="112"/>
      <c r="AB5" s="112"/>
      <c r="AC5" s="112"/>
      <c r="AD5" s="112"/>
      <c r="AE5" s="112"/>
      <c r="AF5" s="112"/>
    </row>
    <row r="6" spans="1:32" ht="21" x14ac:dyDescent="0.35">
      <c r="A6" s="218" t="s">
        <v>148</v>
      </c>
      <c r="B6" s="219"/>
      <c r="C6" s="219"/>
      <c r="D6" s="220"/>
      <c r="E6" s="115" t="s">
        <v>100</v>
      </c>
      <c r="F6" s="120"/>
      <c r="G6" s="239"/>
      <c r="H6" s="240"/>
      <c r="I6" s="241"/>
      <c r="J6" s="123" t="str">
        <f t="shared" si="0"/>
        <v/>
      </c>
      <c r="K6" s="124" t="str">
        <f>IF(G6="","",IF(G6=1,1,IF(G6=2,2,IF(G6=3,3,IF(G6=4,4,IF(G6=5,5,0))))))</f>
        <v/>
      </c>
      <c r="L6" s="98"/>
      <c r="M6" s="225"/>
      <c r="N6" s="226"/>
      <c r="O6" s="226"/>
      <c r="P6" s="226"/>
      <c r="Q6" s="226"/>
      <c r="R6" s="226"/>
      <c r="S6" s="226"/>
      <c r="T6" s="118"/>
      <c r="U6" s="118"/>
      <c r="V6" s="118"/>
      <c r="W6" s="118"/>
      <c r="X6" s="118"/>
      <c r="Y6" s="112"/>
      <c r="Z6" s="112"/>
      <c r="AA6" s="112"/>
      <c r="AB6" s="112"/>
      <c r="AC6" s="112"/>
      <c r="AD6" s="112"/>
      <c r="AE6" s="112"/>
      <c r="AF6" s="112"/>
    </row>
    <row r="7" spans="1:32" ht="21" x14ac:dyDescent="0.35">
      <c r="A7" s="228" t="s">
        <v>97</v>
      </c>
      <c r="B7" s="229"/>
      <c r="C7" s="229"/>
      <c r="D7" s="229"/>
      <c r="E7" s="229"/>
      <c r="F7" s="229"/>
      <c r="G7" s="229"/>
      <c r="H7" s="229"/>
      <c r="I7" s="230" t="str">
        <f>IF(COUNTBLANK(K5)+COUNTBLANK(K6)=2,"",AVERAGE(K5,K6))</f>
        <v/>
      </c>
      <c r="J7" s="231"/>
      <c r="K7" s="232"/>
      <c r="L7" s="125" t="str">
        <f>IF(I7="","",IF(I7&lt;=1.5,"ระดับปรับปรุงเร่งด่วน",IF(I7&lt;=2.5,"ระดับปรับปรุง",IF(I7&lt;=3.5,"ระดับพอใช้",IF(I7&lt;=4.5,"ระดับดี",IF(I7&lt;=5,"ระดับดีมาก",""))))))</f>
        <v/>
      </c>
      <c r="M7" s="225"/>
      <c r="N7" s="226"/>
      <c r="O7" s="226"/>
      <c r="P7" s="226"/>
      <c r="Q7" s="226"/>
      <c r="R7" s="226"/>
      <c r="S7" s="226"/>
      <c r="T7" s="118"/>
      <c r="U7" s="118"/>
      <c r="V7" s="118"/>
      <c r="W7" s="118"/>
      <c r="X7" s="118"/>
      <c r="Y7" s="112"/>
      <c r="Z7" s="112"/>
      <c r="AA7" s="112"/>
      <c r="AB7" s="112"/>
      <c r="AC7" s="112"/>
      <c r="AD7" s="112"/>
      <c r="AE7" s="112"/>
      <c r="AF7" s="112"/>
    </row>
    <row r="8" spans="1:32" ht="21" x14ac:dyDescent="0.35">
      <c r="A8" s="242" t="s">
        <v>142</v>
      </c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4"/>
      <c r="M8" s="225"/>
      <c r="N8" s="226"/>
      <c r="O8" s="226"/>
      <c r="P8" s="226"/>
      <c r="Q8" s="226"/>
      <c r="R8" s="226"/>
      <c r="S8" s="226"/>
      <c r="T8" s="118"/>
      <c r="U8" s="118"/>
      <c r="V8" s="118"/>
      <c r="W8" s="118"/>
      <c r="X8" s="118"/>
      <c r="Y8" s="112"/>
      <c r="Z8" s="112"/>
      <c r="AA8" s="112"/>
      <c r="AB8" s="112"/>
      <c r="AC8" s="112"/>
      <c r="AD8" s="112"/>
      <c r="AE8" s="112"/>
      <c r="AF8" s="112"/>
    </row>
    <row r="9" spans="1:32" ht="21" x14ac:dyDescent="0.35">
      <c r="A9" s="218" t="s">
        <v>149</v>
      </c>
      <c r="B9" s="219"/>
      <c r="C9" s="219"/>
      <c r="D9" s="220"/>
      <c r="E9" s="115" t="s">
        <v>100</v>
      </c>
      <c r="F9" s="62">
        <v>6</v>
      </c>
      <c r="G9" s="236"/>
      <c r="H9" s="237"/>
      <c r="I9" s="238"/>
      <c r="J9" s="123" t="str">
        <f>IF(OR(F9="",I9=""),"",IF(F9&lt;=I9,"บรรลุ","ไม่บรรลุ"))</f>
        <v/>
      </c>
      <c r="K9" s="122" t="str">
        <f>IF(G9="","",IF(G9=1,1,IF(G9=2,2,IF(G9=3,3,IF(G9=4,4,IF(G9=5,5,0))))))</f>
        <v/>
      </c>
      <c r="L9" s="61"/>
      <c r="M9" s="172"/>
      <c r="N9" s="168"/>
      <c r="O9" s="168"/>
      <c r="P9" s="168"/>
      <c r="Q9" s="168"/>
      <c r="R9" s="109"/>
      <c r="S9" s="109"/>
      <c r="T9" s="109"/>
      <c r="U9" s="118"/>
      <c r="V9" s="118"/>
      <c r="W9" s="118"/>
      <c r="X9" s="118"/>
      <c r="Y9" s="112"/>
      <c r="Z9" s="112"/>
      <c r="AA9" s="112"/>
      <c r="AB9" s="112"/>
      <c r="AC9" s="112"/>
      <c r="AD9" s="112"/>
      <c r="AE9" s="112"/>
      <c r="AF9" s="112"/>
    </row>
    <row r="10" spans="1:32" ht="21" x14ac:dyDescent="0.35">
      <c r="A10" s="279" t="s">
        <v>150</v>
      </c>
      <c r="B10" s="279"/>
      <c r="C10" s="279"/>
      <c r="D10" s="279"/>
      <c r="E10" s="127" t="s">
        <v>6</v>
      </c>
      <c r="F10" s="128"/>
      <c r="G10" s="276" t="str">
        <f>IF(COUNTBLANK(D11)=1,"",SUM(D11))</f>
        <v/>
      </c>
      <c r="H10" s="276" t="str">
        <f>IF(COUNTBLANK(D12)=1,"",SUM(D12))</f>
        <v/>
      </c>
      <c r="I10" s="277" t="str">
        <f>IF(G10="","",IF(ISERROR((G10/H10)*100),,(G10/H10)*100))</f>
        <v/>
      </c>
      <c r="J10" s="129" t="str">
        <f>IF(OR(F10="",I10=""),"",IF(F10&lt;=I10,"บรรลุ","ไม่บรรลุ"))</f>
        <v/>
      </c>
      <c r="K10" s="278" t="str">
        <f>IF(I10="","",IF(ISERROR((I10/10)*5),,IF((I10/10*5)&gt;5,5,I10/10*5)))</f>
        <v/>
      </c>
      <c r="L10" s="103"/>
      <c r="M10" s="172"/>
      <c r="N10" s="165"/>
      <c r="O10" s="165" t="s">
        <v>107</v>
      </c>
      <c r="P10" s="165" t="s">
        <v>169</v>
      </c>
      <c r="Q10" s="165"/>
      <c r="R10" s="173"/>
      <c r="S10" s="130"/>
      <c r="T10" s="130"/>
      <c r="U10" s="130"/>
      <c r="V10" s="130"/>
      <c r="W10" s="130"/>
      <c r="X10" s="130"/>
      <c r="Y10" s="112"/>
      <c r="Z10" s="112"/>
      <c r="AA10" s="112"/>
      <c r="AB10" s="112"/>
      <c r="AC10" s="112"/>
      <c r="AD10" s="112"/>
      <c r="AE10" s="112"/>
      <c r="AF10" s="112"/>
    </row>
    <row r="11" spans="1:32" ht="58.8" customHeight="1" x14ac:dyDescent="0.65">
      <c r="A11" s="227" t="s">
        <v>158</v>
      </c>
      <c r="B11" s="227"/>
      <c r="C11" s="227"/>
      <c r="D11" s="105"/>
      <c r="E11" s="247"/>
      <c r="F11" s="131"/>
      <c r="G11" s="276"/>
      <c r="H11" s="276"/>
      <c r="I11" s="277"/>
      <c r="J11" s="142"/>
      <c r="K11" s="278"/>
      <c r="L11" s="102"/>
      <c r="M11" s="172"/>
      <c r="N11" s="174"/>
      <c r="O11" s="175" t="str">
        <f>IF(COUNTBLANK(K9)+COUNTBLANK(K18)+COUNTBLANK(K19)+COUNTBLANK(K20)+COUNTBLANK(K24)=5,"",SUM(K9,K18,K19,K20,K24))</f>
        <v/>
      </c>
      <c r="P11" s="175" t="str">
        <f>IF(COUNTBLANK(K5)+COUNTBLANK(K6)+COUNTBLANK(K10)+COUNTBLANK(K13)+COUNTBLANK(K21)+COUNTBLANK(K25)=6,"",SUM(K5,K6,K10,K13,K21,K25))</f>
        <v/>
      </c>
      <c r="Q11" s="174"/>
      <c r="R11" s="109"/>
      <c r="S11" s="176"/>
      <c r="T11" s="176"/>
      <c r="U11" s="99"/>
      <c r="V11" s="99"/>
      <c r="W11" s="99"/>
      <c r="X11" s="99"/>
      <c r="Y11" s="112"/>
      <c r="Z11" s="112"/>
      <c r="AA11" s="112"/>
      <c r="AB11" s="112"/>
      <c r="AC11" s="112"/>
      <c r="AD11" s="112"/>
      <c r="AE11" s="112"/>
      <c r="AF11" s="112"/>
    </row>
    <row r="12" spans="1:32" ht="24" x14ac:dyDescent="0.65">
      <c r="A12" s="217" t="s">
        <v>159</v>
      </c>
      <c r="B12" s="217"/>
      <c r="C12" s="217"/>
      <c r="D12" s="106"/>
      <c r="E12" s="247"/>
      <c r="F12" s="131"/>
      <c r="G12" s="276"/>
      <c r="H12" s="276"/>
      <c r="I12" s="277"/>
      <c r="J12" s="142"/>
      <c r="K12" s="278"/>
      <c r="L12" s="141"/>
      <c r="M12" s="172"/>
      <c r="N12" s="174"/>
      <c r="O12" s="166" t="str">
        <f>IF(COUNTBLANK(K9)+COUNTBLANK(K18)+COUNTBLANK(K19)+COUNTBLANK(K20)+COUNTBLANK(K24)=5,"",COUNT(K9,K18,K19,K20,K24))</f>
        <v/>
      </c>
      <c r="P12" s="166" t="str">
        <f>IF(COUNTBLANK(K5)+COUNTBLANK(K6)+COUNTBLANK(K10)+COUNTBLANK(K13)+COUNTBLANK(K21)+COUNTBLANK(K25)=6,"",COUNT(K5,K6,K10,K13,K21,K25))</f>
        <v/>
      </c>
      <c r="Q12" s="174"/>
      <c r="R12" s="109"/>
      <c r="S12" s="176"/>
      <c r="T12" s="176"/>
      <c r="U12" s="99"/>
      <c r="V12" s="99"/>
      <c r="W12" s="99"/>
      <c r="X12" s="99"/>
      <c r="Y12" s="112"/>
      <c r="Z12" s="112"/>
      <c r="AA12" s="112"/>
      <c r="AB12" s="112"/>
      <c r="AC12" s="112"/>
      <c r="AD12" s="112"/>
      <c r="AE12" s="112"/>
      <c r="AF12" s="112"/>
    </row>
    <row r="13" spans="1:32" ht="21" x14ac:dyDescent="0.4">
      <c r="A13" s="279" t="s">
        <v>151</v>
      </c>
      <c r="B13" s="279"/>
      <c r="C13" s="279"/>
      <c r="D13" s="279"/>
      <c r="E13" s="132" t="s">
        <v>6</v>
      </c>
      <c r="F13" s="280"/>
      <c r="G13" s="276" t="str">
        <f>IF(COUNTBLANK(D14)=1,"",SUM(D14))</f>
        <v/>
      </c>
      <c r="H13" s="281">
        <f>IF(COUNTBLANK(A15)=1,"",SUM(A15))</f>
        <v>50</v>
      </c>
      <c r="I13" s="277" t="str">
        <f>IF(G13="","",IF(ISERROR((G13/H13)),,(G13/H13)))</f>
        <v/>
      </c>
      <c r="J13" s="282" t="str">
        <f>IF(OR(F13="",I13=""),"",IF(F13&lt;=I13,"บรรลุ","ไม่บรรลุ"))</f>
        <v/>
      </c>
      <c r="K13" s="278" t="str">
        <f>IF(D14="","",IF(ISERROR((D14/50)*5),,IF((D14/50*5)&gt;5,5,D14/50*5)))</f>
        <v/>
      </c>
      <c r="L13" s="133"/>
      <c r="M13" s="158"/>
      <c r="N13" s="167"/>
      <c r="O13" s="166">
        <f>IF(O11="",,IF(OR(ISBLANK(O11),ISBLANK(O12)),"",IF(ISERROR(O11/O12),"",O11/O12)))</f>
        <v>0</v>
      </c>
      <c r="P13" s="166">
        <f>IF(P11="",,IF(OR(ISBLANK(P11),ISBLANK(P12)),"",IF(ISERROR(P11/P12),"",P11/P12)))</f>
        <v>0</v>
      </c>
      <c r="Q13" s="167"/>
      <c r="R13" s="109"/>
      <c r="S13" s="117"/>
      <c r="T13" s="117"/>
      <c r="U13" s="117"/>
      <c r="V13" s="117"/>
      <c r="W13" s="117"/>
      <c r="X13" s="117"/>
      <c r="Y13" s="112"/>
      <c r="Z13" s="112"/>
      <c r="AA13" s="112"/>
      <c r="AB13" s="112"/>
      <c r="AC13" s="112"/>
      <c r="AD13" s="112"/>
      <c r="AE13" s="112"/>
      <c r="AF13" s="112"/>
    </row>
    <row r="14" spans="1:32" s="151" customFormat="1" ht="40.799999999999997" customHeight="1" x14ac:dyDescent="0.65">
      <c r="A14" s="227" t="s">
        <v>160</v>
      </c>
      <c r="B14" s="227"/>
      <c r="C14" s="227"/>
      <c r="D14" s="156"/>
      <c r="E14" s="245"/>
      <c r="F14" s="280"/>
      <c r="G14" s="276"/>
      <c r="H14" s="281"/>
      <c r="I14" s="277"/>
      <c r="J14" s="282"/>
      <c r="K14" s="278"/>
      <c r="L14" s="148"/>
      <c r="M14" s="145" t="str">
        <f>IF(COUNTBLANK(K5:K6)=2,"",AVERAGE(K5:K6))</f>
        <v/>
      </c>
      <c r="N14" s="174"/>
      <c r="O14" s="174"/>
      <c r="P14" s="174"/>
      <c r="Q14" s="174"/>
      <c r="R14" s="177"/>
      <c r="S14" s="178"/>
      <c r="T14" s="178"/>
      <c r="U14" s="149"/>
      <c r="V14" s="149"/>
      <c r="W14" s="149"/>
      <c r="X14" s="149"/>
      <c r="Y14" s="150"/>
      <c r="Z14" s="150"/>
      <c r="AA14" s="150"/>
      <c r="AB14" s="150"/>
      <c r="AC14" s="150"/>
      <c r="AD14" s="150"/>
      <c r="AE14" s="150"/>
      <c r="AF14" s="150"/>
    </row>
    <row r="15" spans="1:32" s="151" customFormat="1" ht="24" x14ac:dyDescent="0.65">
      <c r="A15" s="222">
        <v>50</v>
      </c>
      <c r="B15" s="223"/>
      <c r="C15" s="223"/>
      <c r="D15" s="224"/>
      <c r="E15" s="246"/>
      <c r="F15" s="280"/>
      <c r="G15" s="276"/>
      <c r="H15" s="281"/>
      <c r="I15" s="277"/>
      <c r="J15" s="282"/>
      <c r="K15" s="278"/>
      <c r="L15" s="152"/>
      <c r="M15" s="145" t="str">
        <f>IF(COUNTBLANK(K10)+COUNTBLANK(K13)=2,"",AVERAGE(K10,K13))</f>
        <v/>
      </c>
      <c r="N15" s="174"/>
      <c r="O15" s="174"/>
      <c r="P15" s="174"/>
      <c r="Q15" s="174"/>
      <c r="R15" s="177"/>
      <c r="S15" s="178"/>
      <c r="T15" s="178"/>
      <c r="U15" s="149"/>
      <c r="V15" s="149"/>
      <c r="W15" s="149"/>
      <c r="X15" s="149"/>
      <c r="Y15" s="150"/>
      <c r="Z15" s="150"/>
      <c r="AA15" s="150"/>
      <c r="AB15" s="150"/>
      <c r="AC15" s="150"/>
      <c r="AD15" s="150"/>
      <c r="AE15" s="150"/>
      <c r="AF15" s="150"/>
    </row>
    <row r="16" spans="1:32" ht="21" x14ac:dyDescent="0.4">
      <c r="A16" s="228" t="s">
        <v>94</v>
      </c>
      <c r="B16" s="229"/>
      <c r="C16" s="229"/>
      <c r="D16" s="229"/>
      <c r="E16" s="229"/>
      <c r="F16" s="229"/>
      <c r="G16" s="229"/>
      <c r="H16" s="229"/>
      <c r="I16" s="230" t="str">
        <f>IF(COUNTBLANK(K9)+COUNTBLANK(K10)+COUNTBLANK(K13)=3,"",AVERAGE(K9,K10,K13))</f>
        <v/>
      </c>
      <c r="J16" s="231"/>
      <c r="K16" s="232"/>
      <c r="L16" s="134" t="str">
        <f>IF(I16="","",IF(I16&lt;=1.5,"ระดับปรับปรุงเร่งด่วน",IF(I16&lt;=2.5,"ระดับปรับปรุง",IF(I16&lt;=3.5,"ระดับพอใช้",IF(I16&lt;=4.5,"ระดับดี",IF(I16&lt;=5,"ระดับดีมาก",""))))))</f>
        <v/>
      </c>
      <c r="M16" s="145" t="str">
        <f>IF(COUNTBLANK(K18:K20)=3,"",AVERAGE(K18:K20))</f>
        <v/>
      </c>
      <c r="N16" s="168"/>
      <c r="O16" s="168"/>
      <c r="P16" s="168"/>
      <c r="Q16" s="168"/>
      <c r="R16" s="109"/>
      <c r="S16" s="109"/>
      <c r="T16" s="109"/>
      <c r="U16" s="118"/>
      <c r="V16" s="118"/>
      <c r="W16" s="118"/>
      <c r="X16" s="118"/>
      <c r="Y16" s="112"/>
      <c r="Z16" s="112"/>
      <c r="AA16" s="112"/>
      <c r="AB16" s="112"/>
      <c r="AC16" s="112"/>
      <c r="AD16" s="112"/>
      <c r="AE16" s="112"/>
      <c r="AF16" s="112"/>
    </row>
    <row r="17" spans="1:45" ht="21" x14ac:dyDescent="0.4">
      <c r="A17" s="242" t="s">
        <v>101</v>
      </c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4"/>
      <c r="M17" s="145"/>
      <c r="N17" s="168"/>
      <c r="O17" s="168"/>
      <c r="P17" s="168"/>
      <c r="Q17" s="168"/>
      <c r="R17" s="109"/>
      <c r="S17" s="109"/>
      <c r="T17" s="109"/>
      <c r="U17" s="118"/>
      <c r="V17" s="118"/>
      <c r="W17" s="118"/>
      <c r="X17" s="118"/>
      <c r="Y17" s="112"/>
      <c r="Z17" s="112"/>
      <c r="AA17" s="112"/>
      <c r="AB17" s="112"/>
      <c r="AC17" s="112"/>
      <c r="AD17" s="112"/>
      <c r="AE17" s="112"/>
      <c r="AF17" s="112"/>
    </row>
    <row r="18" spans="1:45" ht="21" x14ac:dyDescent="0.35">
      <c r="A18" s="271" t="s">
        <v>152</v>
      </c>
      <c r="B18" s="272"/>
      <c r="C18" s="272"/>
      <c r="D18" s="272"/>
      <c r="E18" s="135" t="s">
        <v>100</v>
      </c>
      <c r="F18" s="62">
        <v>6</v>
      </c>
      <c r="G18" s="236"/>
      <c r="H18" s="237"/>
      <c r="I18" s="238"/>
      <c r="J18" s="123" t="str">
        <f>IF(OR(F18="",I18=""),"",IF(F18&lt;=I18,"บรรลุ","ไม่บรรลุ"))</f>
        <v/>
      </c>
      <c r="K18" s="122" t="str">
        <f>IF(G18="","",IF(G18=1,1,IF(G18=2,2,IF(G18=3,3,IF(G18=4,4,IF(G18=5,5,0))))))</f>
        <v/>
      </c>
      <c r="L18" s="101"/>
      <c r="M18" s="179"/>
      <c r="N18" s="180"/>
      <c r="O18" s="168"/>
      <c r="P18" s="168"/>
      <c r="Q18" s="168"/>
      <c r="R18" s="109"/>
      <c r="S18" s="109"/>
      <c r="T18" s="109"/>
      <c r="U18" s="118"/>
      <c r="V18" s="118"/>
      <c r="W18" s="118"/>
      <c r="X18" s="118"/>
      <c r="Y18" s="112"/>
      <c r="Z18" s="112"/>
      <c r="AA18" s="112"/>
      <c r="AB18" s="112"/>
      <c r="AC18" s="112"/>
      <c r="AD18" s="112"/>
      <c r="AE18" s="112"/>
      <c r="AF18" s="112"/>
    </row>
    <row r="19" spans="1:45" s="136" customFormat="1" ht="21" x14ac:dyDescent="0.4">
      <c r="A19" s="221" t="s">
        <v>153</v>
      </c>
      <c r="B19" s="221"/>
      <c r="C19" s="221"/>
      <c r="D19" s="221"/>
      <c r="E19" s="135" t="s">
        <v>100</v>
      </c>
      <c r="F19" s="62">
        <v>6</v>
      </c>
      <c r="G19" s="236"/>
      <c r="H19" s="237"/>
      <c r="I19" s="238"/>
      <c r="J19" s="155" t="str">
        <f>IF(OR(F19="",I19=""),"",IF(F19&lt;=I19,"บรรลุ","ไม่บรรลุ"))</f>
        <v/>
      </c>
      <c r="K19" s="122" t="str">
        <f>IF(G19="","",IF(G19=1,1,IF(G19=2,2,IF(G19=3,3,IF(G19=4,4,IF(G19=5,5,0))))))</f>
        <v/>
      </c>
      <c r="L19" s="101"/>
      <c r="M19" s="145"/>
      <c r="N19" s="145"/>
      <c r="O19" s="145"/>
      <c r="P19" s="145"/>
      <c r="Q19" s="145"/>
      <c r="R19" s="181"/>
      <c r="S19" s="181"/>
      <c r="T19" s="181"/>
      <c r="U19" s="126"/>
      <c r="V19" s="126"/>
      <c r="W19" s="126"/>
      <c r="X19" s="126"/>
    </row>
    <row r="20" spans="1:45" s="136" customFormat="1" ht="21" x14ac:dyDescent="0.4">
      <c r="A20" s="273" t="s">
        <v>154</v>
      </c>
      <c r="B20" s="273"/>
      <c r="C20" s="273"/>
      <c r="D20" s="273"/>
      <c r="E20" s="135"/>
      <c r="F20" s="153"/>
      <c r="G20" s="237"/>
      <c r="H20" s="237"/>
      <c r="I20" s="237"/>
      <c r="J20" s="121"/>
      <c r="K20" s="122" t="str">
        <f>IF(G20="","",IF(OR(G20=1,G20=2),1,IF(G20=3,2,IF(G20=4,3,IF(G20=5,4,IF(G20=6,5,0))))))</f>
        <v/>
      </c>
      <c r="L20" s="154"/>
      <c r="M20" s="145"/>
      <c r="N20" s="145"/>
      <c r="O20" s="145"/>
      <c r="P20" s="145"/>
      <c r="Q20" s="145"/>
      <c r="R20" s="181"/>
      <c r="S20" s="181"/>
      <c r="T20" s="181"/>
      <c r="U20" s="126"/>
      <c r="V20" s="126"/>
      <c r="W20" s="126"/>
      <c r="X20" s="126"/>
    </row>
    <row r="21" spans="1:45" s="136" customFormat="1" ht="21" x14ac:dyDescent="0.4">
      <c r="A21" s="273" t="s">
        <v>155</v>
      </c>
      <c r="B21" s="273"/>
      <c r="C21" s="273"/>
      <c r="D21" s="273"/>
      <c r="E21" s="135"/>
      <c r="F21" s="153"/>
      <c r="G21" s="237"/>
      <c r="H21" s="237"/>
      <c r="I21" s="237"/>
      <c r="J21" s="121"/>
      <c r="K21" s="122" t="str">
        <f>IF(G21="","",IF(G21=1,1,IF(G21=2,2,IF(G21=3,3,IF(G21=4,4,IF(G21=5,5,0))))))</f>
        <v/>
      </c>
      <c r="L21" s="154"/>
      <c r="M21" s="145"/>
      <c r="N21" s="145"/>
      <c r="O21" s="145"/>
      <c r="P21" s="145"/>
      <c r="Q21" s="145"/>
      <c r="R21" s="181"/>
      <c r="S21" s="181"/>
      <c r="T21" s="181"/>
      <c r="U21" s="126"/>
      <c r="V21" s="126"/>
      <c r="W21" s="126"/>
      <c r="X21" s="126"/>
    </row>
    <row r="22" spans="1:45" ht="21" x14ac:dyDescent="0.4">
      <c r="A22" s="228" t="s">
        <v>93</v>
      </c>
      <c r="B22" s="229"/>
      <c r="C22" s="229"/>
      <c r="D22" s="229"/>
      <c r="E22" s="229"/>
      <c r="F22" s="229"/>
      <c r="G22" s="229"/>
      <c r="H22" s="229"/>
      <c r="I22" s="230" t="str">
        <f>IF(COUNTBLANK(K18:K21)=4,"",AVERAGE(K18:K21))</f>
        <v/>
      </c>
      <c r="J22" s="231"/>
      <c r="K22" s="232"/>
      <c r="L22" s="134" t="str">
        <f>IF(I22="","",IF(I22&lt;=1.5,"ระดับปรับปรุงเร่งด่วน",IF(I22&lt;=2.5,"ระดับปรับปรุง",IF(I22&lt;=3.5,"ระดับพอใช้",IF(I22&lt;=4.5,"ระดับดี",IF(I22&lt;=5,"ระดับดีมาก",""))))))</f>
        <v/>
      </c>
      <c r="M22" s="145"/>
      <c r="N22" s="168"/>
      <c r="O22" s="168"/>
      <c r="P22" s="168"/>
      <c r="Q22" s="168"/>
      <c r="R22" s="109"/>
      <c r="S22" s="109"/>
      <c r="T22" s="109"/>
      <c r="U22" s="118"/>
      <c r="V22" s="118"/>
      <c r="W22" s="118"/>
      <c r="X22" s="118"/>
      <c r="Y22" s="112"/>
      <c r="Z22" s="112"/>
      <c r="AA22" s="112"/>
      <c r="AB22" s="112"/>
      <c r="AC22" s="112"/>
      <c r="AD22" s="112"/>
      <c r="AE22" s="112"/>
      <c r="AF22" s="112"/>
    </row>
    <row r="23" spans="1:45" ht="21" x14ac:dyDescent="0.35">
      <c r="A23" s="233" t="s">
        <v>156</v>
      </c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4"/>
      <c r="M23" s="179"/>
      <c r="N23" s="180"/>
      <c r="O23" s="168"/>
      <c r="P23" s="168"/>
      <c r="Q23" s="168"/>
      <c r="R23" s="109"/>
      <c r="S23" s="109"/>
      <c r="T23" s="109"/>
      <c r="U23" s="118"/>
      <c r="V23" s="118"/>
      <c r="W23" s="118"/>
      <c r="X23" s="118"/>
      <c r="Y23" s="112"/>
      <c r="Z23" s="112"/>
      <c r="AA23" s="112"/>
      <c r="AB23" s="112"/>
      <c r="AC23" s="112"/>
      <c r="AD23" s="112"/>
      <c r="AE23" s="112"/>
      <c r="AF23" s="112"/>
    </row>
    <row r="24" spans="1:45" s="136" customFormat="1" ht="21" x14ac:dyDescent="0.4">
      <c r="A24" s="218" t="s">
        <v>170</v>
      </c>
      <c r="B24" s="219"/>
      <c r="C24" s="219"/>
      <c r="D24" s="220"/>
      <c r="E24" s="137" t="s">
        <v>100</v>
      </c>
      <c r="F24" s="62">
        <v>6</v>
      </c>
      <c r="G24" s="236"/>
      <c r="H24" s="237"/>
      <c r="I24" s="238"/>
      <c r="J24" s="123" t="str">
        <f>IF(OR(F24="",I24=""),"",IF(F24&lt;=I24,"บรรลุ","ไม่บรรลุ"))</f>
        <v/>
      </c>
      <c r="K24" s="122" t="str">
        <f>IF(G24="","",IF(G24=1,1,IF(G24=2,2,IF(G24=3,3,IF(G24=4,4,IF(G24=5,5,0))))))</f>
        <v/>
      </c>
      <c r="L24" s="101"/>
      <c r="M24" s="145" t="str">
        <f>IF(COUNTBLANK(K5:K6)=2,"",COUNT(K5:K6))</f>
        <v/>
      </c>
      <c r="N24" s="145"/>
      <c r="O24" s="145"/>
      <c r="P24" s="145"/>
      <c r="Q24" s="145"/>
      <c r="R24" s="181"/>
      <c r="S24" s="181"/>
      <c r="T24" s="181"/>
      <c r="U24" s="126"/>
      <c r="V24" s="126"/>
      <c r="W24" s="126"/>
      <c r="X24" s="126"/>
    </row>
    <row r="25" spans="1:45" s="136" customFormat="1" ht="21" x14ac:dyDescent="0.4">
      <c r="A25" s="274" t="s">
        <v>157</v>
      </c>
      <c r="B25" s="275"/>
      <c r="C25" s="275"/>
      <c r="D25" s="275"/>
      <c r="E25" s="138"/>
      <c r="F25" s="153"/>
      <c r="G25" s="276" t="str">
        <f>IF(COUNTBLANK(D26)=1,"",SUM(D26))</f>
        <v/>
      </c>
      <c r="H25" s="276" t="str">
        <f>IF(COUNTBLANK(D27)=1,"",SUM(D27))</f>
        <v/>
      </c>
      <c r="I25" s="277" t="str">
        <f>IF(G25="","",IF(ISERROR((G25/H25)*100),,(G25/H25)*100))</f>
        <v/>
      </c>
      <c r="J25" s="121"/>
      <c r="K25" s="278" t="str">
        <f>IF(I25="","",IF(ISERROR((I25/25)*5),,IF((I25/25*5)&gt;5,5,I25/25*5)))</f>
        <v/>
      </c>
      <c r="L25" s="154"/>
      <c r="M25" s="145">
        <f>IF(COUNTBLANK(K9:K15)=3,"",COUNT(K9:K15))</f>
        <v>0</v>
      </c>
      <c r="N25" s="145"/>
      <c r="O25" s="145"/>
      <c r="P25" s="145"/>
      <c r="Q25" s="145"/>
      <c r="R25" s="181"/>
      <c r="S25" s="181"/>
      <c r="T25" s="181"/>
      <c r="U25" s="126"/>
      <c r="V25" s="126"/>
      <c r="W25" s="126"/>
      <c r="X25" s="126"/>
    </row>
    <row r="26" spans="1:45" s="136" customFormat="1" ht="21" x14ac:dyDescent="0.4">
      <c r="A26" s="227" t="s">
        <v>161</v>
      </c>
      <c r="B26" s="227"/>
      <c r="C26" s="227"/>
      <c r="D26" s="105"/>
      <c r="E26" s="138"/>
      <c r="F26" s="153"/>
      <c r="G26" s="276"/>
      <c r="H26" s="276"/>
      <c r="I26" s="277"/>
      <c r="J26" s="121"/>
      <c r="K26" s="278"/>
      <c r="L26" s="154"/>
      <c r="M26" s="145" t="str">
        <f>IF(COUNTBLANK(K18:K21)=4,"",COUNT(K18:K21))</f>
        <v/>
      </c>
      <c r="N26" s="145"/>
      <c r="O26" s="145"/>
      <c r="P26" s="145"/>
      <c r="Q26" s="145"/>
      <c r="R26" s="181"/>
      <c r="S26" s="181"/>
      <c r="T26" s="181"/>
      <c r="U26" s="126"/>
      <c r="V26" s="126"/>
      <c r="W26" s="126"/>
      <c r="X26" s="126"/>
    </row>
    <row r="27" spans="1:45" s="136" customFormat="1" ht="21" x14ac:dyDescent="0.4">
      <c r="A27" s="217" t="s">
        <v>162</v>
      </c>
      <c r="B27" s="217"/>
      <c r="C27" s="217"/>
      <c r="D27" s="106"/>
      <c r="E27" s="138"/>
      <c r="F27" s="153"/>
      <c r="G27" s="276"/>
      <c r="H27" s="276"/>
      <c r="I27" s="277"/>
      <c r="J27" s="121"/>
      <c r="K27" s="278"/>
      <c r="L27" s="154"/>
      <c r="M27" s="145" t="str">
        <f>IF(COUNTBLANK(K24:K25)=2,"",COUNT(K24:K25))</f>
        <v/>
      </c>
      <c r="N27" s="145"/>
      <c r="O27" s="145"/>
      <c r="P27" s="145"/>
      <c r="Q27" s="145"/>
      <c r="R27" s="181"/>
      <c r="S27" s="181"/>
      <c r="T27" s="181"/>
      <c r="U27" s="126"/>
      <c r="V27" s="126"/>
      <c r="W27" s="126"/>
      <c r="X27" s="126"/>
    </row>
    <row r="28" spans="1:45" ht="21" x14ac:dyDescent="0.4">
      <c r="A28" s="228" t="s">
        <v>92</v>
      </c>
      <c r="B28" s="229"/>
      <c r="C28" s="229"/>
      <c r="D28" s="229"/>
      <c r="E28" s="229"/>
      <c r="F28" s="229"/>
      <c r="G28" s="229"/>
      <c r="H28" s="229"/>
      <c r="I28" s="230" t="str">
        <f>IF(COUNTBLANK(K24)+COUNTBLANK(K25)=2,"",AVERAGE(K24,K25))</f>
        <v/>
      </c>
      <c r="J28" s="231"/>
      <c r="K28" s="232"/>
      <c r="L28" s="134" t="str">
        <f>IF(I28="","",IF(I28&lt;=1.5,"ระดับปรับปรุงเร่งด่วน",IF(I28&lt;=2.5,"ระดับปรับปรุง",IF(I28&lt;=3.5,"ระดับพอใช้",IF(I28&lt;=4.5,"ระดับดี",IF(I28&lt;=5,"ระดับดีมาก",""))))))</f>
        <v/>
      </c>
      <c r="M28" s="145"/>
      <c r="N28" s="168"/>
      <c r="O28" s="168"/>
      <c r="P28" s="168"/>
      <c r="Q28" s="168"/>
      <c r="R28" s="109"/>
      <c r="S28" s="109"/>
      <c r="T28" s="109"/>
      <c r="U28" s="118"/>
      <c r="V28" s="118"/>
      <c r="W28" s="118"/>
      <c r="X28" s="118"/>
      <c r="Y28" s="112"/>
      <c r="Z28" s="112"/>
      <c r="AA28" s="112"/>
      <c r="AB28" s="112"/>
      <c r="AC28" s="112"/>
      <c r="AD28" s="112"/>
      <c r="AE28" s="112"/>
      <c r="AF28" s="112"/>
    </row>
    <row r="29" spans="1:45" x14ac:dyDescent="0.35">
      <c r="A29" s="267" t="s">
        <v>163</v>
      </c>
      <c r="B29" s="268"/>
      <c r="C29" s="268"/>
      <c r="D29" s="268"/>
      <c r="E29" s="268"/>
      <c r="F29" s="268"/>
      <c r="G29" s="268"/>
      <c r="H29" s="268"/>
      <c r="I29" s="143">
        <f>IF(COUNTBLANK(K5:K6)+COUNTBLANK(K9:K15)+COUNTBLANK(K18:K21)+COUNTBLANK(K24:K27)=11,"",SUM(K5:K6,K9:K15,K18:K21,K24:K27))</f>
        <v>0</v>
      </c>
      <c r="J29" s="107"/>
      <c r="K29" s="261" t="str">
        <f>IF(I29="",,IF(OR(ISBLANK(I29),ISBLANK(I30)),"",IF(ISERROR(I29/I30),"",I29/I30)))</f>
        <v/>
      </c>
      <c r="L29" s="265" t="str">
        <f>IF(K29="","",IF(K29&lt;=1.5,"ระดับปรับปรุงเร่งด่วน",IF(K29&lt;=2.5,"ระดับปรับปรุง",IF(K29&lt;=3.5,"ระดับพอใช้",IF(K29&lt;=4.5,"ระดับดี",IF(K29&lt;=5,"ระดับดีมาก",""))))))</f>
        <v/>
      </c>
      <c r="M29" s="168"/>
      <c r="N29" s="168"/>
      <c r="O29" s="168"/>
      <c r="P29" s="168"/>
      <c r="Q29" s="168"/>
      <c r="R29" s="109"/>
      <c r="S29" s="109"/>
      <c r="T29" s="109"/>
      <c r="U29" s="118"/>
      <c r="V29" s="118"/>
      <c r="W29" s="118"/>
      <c r="X29" s="118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</row>
    <row r="30" spans="1:45" x14ac:dyDescent="0.35">
      <c r="A30" s="269"/>
      <c r="B30" s="270"/>
      <c r="C30" s="270"/>
      <c r="D30" s="270"/>
      <c r="E30" s="270"/>
      <c r="F30" s="270"/>
      <c r="G30" s="270"/>
      <c r="H30" s="270"/>
      <c r="I30" s="144">
        <f>IF(COUNTBLANK(K5:K6)+COUNTBLANK(K9:K15)+COUNTBLANK(K18:K21)+COUNTBLANK(K24:K27)=11,"",COUNT(K5:K6,K9:K15,K18:K21,K24:K27))</f>
        <v>0</v>
      </c>
      <c r="J30" s="108"/>
      <c r="K30" s="262"/>
      <c r="L30" s="266"/>
      <c r="M30" s="168"/>
      <c r="N30" s="168"/>
      <c r="O30" s="168"/>
      <c r="P30" s="168"/>
      <c r="Q30" s="168"/>
      <c r="R30" s="109"/>
      <c r="S30" s="109"/>
      <c r="T30" s="109"/>
      <c r="U30" s="118"/>
      <c r="V30" s="118"/>
      <c r="W30" s="118"/>
      <c r="X30" s="118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</row>
    <row r="31" spans="1:45" x14ac:dyDescent="0.35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263"/>
      <c r="L31" s="263"/>
      <c r="M31" s="109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</row>
    <row r="32" spans="1:45" ht="11.4" customHeight="1" x14ac:dyDescent="0.35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264"/>
      <c r="L32" s="264"/>
      <c r="M32" s="109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</row>
    <row r="33" spans="1:45" x14ac:dyDescent="0.35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09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</row>
    <row r="34" spans="1:45" x14ac:dyDescent="0.35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260"/>
      <c r="L34" s="260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</row>
    <row r="35" spans="1:45" x14ac:dyDescent="0.35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259"/>
      <c r="L35" s="259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</row>
    <row r="36" spans="1:45" x14ac:dyDescent="0.3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39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</row>
    <row r="37" spans="1:45" ht="21" x14ac:dyDescent="0.4">
      <c r="A37" s="140"/>
      <c r="B37" s="114"/>
      <c r="C37" s="114"/>
      <c r="D37" s="140"/>
      <c r="E37" s="110"/>
      <c r="F37" s="110"/>
      <c r="G37" s="110"/>
      <c r="H37" s="110"/>
      <c r="I37" s="110"/>
      <c r="J37" s="110"/>
      <c r="K37" s="110"/>
      <c r="L37" s="110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</row>
    <row r="38" spans="1:45" ht="21" x14ac:dyDescent="0.4">
      <c r="A38" s="116"/>
      <c r="B38" s="116"/>
      <c r="C38" s="116"/>
      <c r="D38" s="116"/>
      <c r="E38" s="112"/>
      <c r="F38" s="112"/>
      <c r="G38" s="112"/>
      <c r="H38" s="112"/>
      <c r="I38" s="112"/>
      <c r="J38" s="112"/>
      <c r="K38" s="112"/>
      <c r="L38" s="112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</row>
    <row r="39" spans="1:45" ht="21" x14ac:dyDescent="0.4">
      <c r="A39" s="116"/>
      <c r="B39" s="116"/>
      <c r="C39" s="116"/>
      <c r="D39" s="112"/>
      <c r="E39" s="112"/>
      <c r="F39" s="112"/>
      <c r="G39" s="112"/>
      <c r="H39" s="112"/>
      <c r="I39" s="112"/>
      <c r="J39" s="112"/>
      <c r="K39" s="112"/>
      <c r="L39" s="112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</row>
    <row r="40" spans="1:45" ht="21" x14ac:dyDescent="0.4">
      <c r="A40" s="116"/>
      <c r="B40" s="116"/>
      <c r="C40" s="116"/>
      <c r="D40" s="112"/>
      <c r="E40" s="112"/>
      <c r="F40" s="112"/>
      <c r="G40" s="112"/>
      <c r="H40" s="112"/>
      <c r="I40" s="112"/>
      <c r="J40" s="112"/>
      <c r="K40" s="112"/>
      <c r="L40" s="112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</row>
    <row r="41" spans="1:45" x14ac:dyDescent="0.35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</row>
    <row r="42" spans="1:45" x14ac:dyDescent="0.3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</row>
    <row r="43" spans="1:45" x14ac:dyDescent="0.3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</row>
    <row r="44" spans="1:45" x14ac:dyDescent="0.3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</row>
    <row r="45" spans="1:45" x14ac:dyDescent="0.3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</row>
    <row r="46" spans="1:45" x14ac:dyDescent="0.3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</row>
    <row r="47" spans="1:45" x14ac:dyDescent="0.3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</row>
    <row r="48" spans="1:45" x14ac:dyDescent="0.3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</row>
    <row r="49" spans="1:45" x14ac:dyDescent="0.3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</row>
    <row r="50" spans="1:45" x14ac:dyDescent="0.3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</row>
    <row r="51" spans="1:45" x14ac:dyDescent="0.35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</row>
    <row r="52" spans="1:45" x14ac:dyDescent="0.3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</row>
    <row r="53" spans="1:45" x14ac:dyDescent="0.35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</row>
    <row r="54" spans="1:45" x14ac:dyDescent="0.3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</row>
    <row r="55" spans="1:45" x14ac:dyDescent="0.3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</row>
    <row r="56" spans="1:45" x14ac:dyDescent="0.3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</row>
    <row r="57" spans="1:45" x14ac:dyDescent="0.35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</row>
    <row r="58" spans="1:45" x14ac:dyDescent="0.35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</row>
    <row r="59" spans="1:45" x14ac:dyDescent="0.35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</row>
    <row r="60" spans="1:45" x14ac:dyDescent="0.3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</row>
    <row r="61" spans="1:45" x14ac:dyDescent="0.3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</row>
    <row r="62" spans="1:45" x14ac:dyDescent="0.3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</row>
    <row r="63" spans="1:45" x14ac:dyDescent="0.35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</row>
    <row r="64" spans="1:45" x14ac:dyDescent="0.3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</row>
    <row r="65" spans="1:45" x14ac:dyDescent="0.3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</row>
    <row r="66" spans="1:45" x14ac:dyDescent="0.3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</row>
    <row r="67" spans="1:45" x14ac:dyDescent="0.3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</row>
    <row r="68" spans="1:45" x14ac:dyDescent="0.3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</row>
    <row r="69" spans="1:45" x14ac:dyDescent="0.35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</row>
    <row r="70" spans="1:45" x14ac:dyDescent="0.35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</row>
    <row r="71" spans="1:45" x14ac:dyDescent="0.35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</row>
    <row r="72" spans="1:45" x14ac:dyDescent="0.35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</row>
    <row r="73" spans="1:45" x14ac:dyDescent="0.35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</row>
    <row r="74" spans="1:45" x14ac:dyDescent="0.35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</row>
    <row r="75" spans="1:45" x14ac:dyDescent="0.35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</row>
    <row r="76" spans="1:45" x14ac:dyDescent="0.35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</row>
    <row r="77" spans="1:45" x14ac:dyDescent="0.35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</row>
    <row r="78" spans="1:45" x14ac:dyDescent="0.35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</row>
    <row r="79" spans="1:45" x14ac:dyDescent="0.35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</row>
    <row r="80" spans="1:45" x14ac:dyDescent="0.35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</row>
    <row r="81" spans="1:45" x14ac:dyDescent="0.35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</row>
    <row r="82" spans="1:45" x14ac:dyDescent="0.35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</row>
    <row r="83" spans="1:45" x14ac:dyDescent="0.35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</row>
    <row r="84" spans="1:45" x14ac:dyDescent="0.35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</row>
    <row r="85" spans="1:45" x14ac:dyDescent="0.35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</row>
    <row r="86" spans="1:45" x14ac:dyDescent="0.35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</row>
    <row r="87" spans="1:45" x14ac:dyDescent="0.35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</row>
    <row r="88" spans="1:45" x14ac:dyDescent="0.35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</row>
    <row r="89" spans="1:45" x14ac:dyDescent="0.35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</row>
    <row r="90" spans="1:45" x14ac:dyDescent="0.35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</row>
    <row r="91" spans="1:45" x14ac:dyDescent="0.35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</row>
    <row r="92" spans="1:45" x14ac:dyDescent="0.35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</row>
    <row r="93" spans="1:45" x14ac:dyDescent="0.35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</row>
    <row r="94" spans="1:45" x14ac:dyDescent="0.35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</row>
    <row r="95" spans="1:45" x14ac:dyDescent="0.35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</row>
    <row r="96" spans="1:45" x14ac:dyDescent="0.35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</row>
    <row r="97" spans="1:45" x14ac:dyDescent="0.35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</row>
    <row r="98" spans="1:45" x14ac:dyDescent="0.35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</row>
    <row r="99" spans="1:45" x14ac:dyDescent="0.35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</row>
    <row r="100" spans="1:45" x14ac:dyDescent="0.35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</row>
    <row r="101" spans="1:45" x14ac:dyDescent="0.35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</row>
    <row r="102" spans="1:45" x14ac:dyDescent="0.35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</row>
    <row r="103" spans="1:45" x14ac:dyDescent="0.35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</row>
    <row r="104" spans="1:45" x14ac:dyDescent="0.35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</row>
    <row r="105" spans="1:45" x14ac:dyDescent="0.35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</row>
    <row r="106" spans="1:45" x14ac:dyDescent="0.35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</row>
    <row r="107" spans="1:45" x14ac:dyDescent="0.35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</row>
    <row r="108" spans="1:45" x14ac:dyDescent="0.35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</row>
    <row r="109" spans="1:45" x14ac:dyDescent="0.35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</row>
    <row r="110" spans="1:45" x14ac:dyDescent="0.35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</row>
    <row r="111" spans="1:45" x14ac:dyDescent="0.35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</row>
    <row r="112" spans="1:45" x14ac:dyDescent="0.35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</row>
    <row r="113" spans="1:45" x14ac:dyDescent="0.35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</row>
    <row r="114" spans="1:45" x14ac:dyDescent="0.35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</row>
    <row r="115" spans="1:45" x14ac:dyDescent="0.35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</row>
    <row r="116" spans="1:45" x14ac:dyDescent="0.35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</row>
  </sheetData>
  <sheetProtection algorithmName="SHA-512" hashValue="Q4P7Kp6J/s743ekBjLsX1QUPlLmiEW5ajPeJA7z/FwhtX+bF8Ns5MXZ3v/W7OSvgBQxKcBzTqdxKzfgtrB+xBQ==" saltValue="vTp9q3tCdzOcksIefkePLw==" spinCount="100000" sheet="1" objects="1" scenarios="1" deleteColumns="0" deleteRows="0"/>
  <mergeCells count="68">
    <mergeCell ref="I10:I12"/>
    <mergeCell ref="K10:K12"/>
    <mergeCell ref="G13:G15"/>
    <mergeCell ref="H13:H15"/>
    <mergeCell ref="I13:I15"/>
    <mergeCell ref="K13:K15"/>
    <mergeCell ref="J13:J15"/>
    <mergeCell ref="A8:L8"/>
    <mergeCell ref="A24:D24"/>
    <mergeCell ref="A13:D13"/>
    <mergeCell ref="A11:C11"/>
    <mergeCell ref="A12:C12"/>
    <mergeCell ref="G9:I9"/>
    <mergeCell ref="G19:I19"/>
    <mergeCell ref="G24:I24"/>
    <mergeCell ref="A16:H16"/>
    <mergeCell ref="I16:K16"/>
    <mergeCell ref="A22:H22"/>
    <mergeCell ref="F13:F15"/>
    <mergeCell ref="A10:D10"/>
    <mergeCell ref="A9:D9"/>
    <mergeCell ref="G10:G12"/>
    <mergeCell ref="H10:H12"/>
    <mergeCell ref="A29:H30"/>
    <mergeCell ref="A18:D18"/>
    <mergeCell ref="A21:D21"/>
    <mergeCell ref="A20:D20"/>
    <mergeCell ref="G20:I20"/>
    <mergeCell ref="G21:I21"/>
    <mergeCell ref="A26:C26"/>
    <mergeCell ref="I22:K22"/>
    <mergeCell ref="A28:H28"/>
    <mergeCell ref="I28:K28"/>
    <mergeCell ref="A23:L23"/>
    <mergeCell ref="A25:D25"/>
    <mergeCell ref="G25:G27"/>
    <mergeCell ref="H25:H27"/>
    <mergeCell ref="I25:I27"/>
    <mergeCell ref="K25:K27"/>
    <mergeCell ref="K35:L35"/>
    <mergeCell ref="K34:L34"/>
    <mergeCell ref="K29:K30"/>
    <mergeCell ref="K31:L31"/>
    <mergeCell ref="K32:L32"/>
    <mergeCell ref="L29:L30"/>
    <mergeCell ref="A1:L1"/>
    <mergeCell ref="A2:C3"/>
    <mergeCell ref="E2:E3"/>
    <mergeCell ref="F2:F3"/>
    <mergeCell ref="G2:K2"/>
    <mergeCell ref="L2:L3"/>
    <mergeCell ref="D2:D3"/>
    <mergeCell ref="A27:C27"/>
    <mergeCell ref="A6:D6"/>
    <mergeCell ref="A19:D19"/>
    <mergeCell ref="A15:D15"/>
    <mergeCell ref="M4:S8"/>
    <mergeCell ref="A14:C14"/>
    <mergeCell ref="A7:H7"/>
    <mergeCell ref="I7:K7"/>
    <mergeCell ref="A4:L4"/>
    <mergeCell ref="G5:I5"/>
    <mergeCell ref="G6:I6"/>
    <mergeCell ref="A5:D5"/>
    <mergeCell ref="A17:L17"/>
    <mergeCell ref="G18:I18"/>
    <mergeCell ref="E14:E15"/>
    <mergeCell ref="E11:E12"/>
  </mergeCells>
  <conditionalFormatting sqref="E13:F13">
    <cfRule type="cellIs" dxfId="89" priority="484" operator="equal">
      <formula>"โปรดตรวจสอบข้อมูล คะแนนเต็ม 5.00 คะแนน"</formula>
    </cfRule>
  </conditionalFormatting>
  <conditionalFormatting sqref="L9">
    <cfRule type="cellIs" dxfId="88" priority="483" stopIfTrue="1" operator="equal">
      <formula>"โปรดตรวจสอบข้อมูล คะแนนเต็ม 5.00 คะแนน"</formula>
    </cfRule>
  </conditionalFormatting>
  <conditionalFormatting sqref="L29:L30">
    <cfRule type="cellIs" dxfId="87" priority="482" operator="equal">
      <formula>"หลักสูตรไม่เป็นไปตามมาตรฐาน"</formula>
    </cfRule>
  </conditionalFormatting>
  <conditionalFormatting sqref="A13:C13">
    <cfRule type="cellIs" dxfId="86" priority="481" operator="equal">
      <formula>"โปรดเลือกระดับการประเมินหลักสูตร"</formula>
    </cfRule>
  </conditionalFormatting>
  <conditionalFormatting sqref="L5">
    <cfRule type="cellIs" dxfId="85" priority="478" stopIfTrue="1" operator="equal">
      <formula>"โปรดตรวจสอบข้อมูล คะแนนเต็ม 5.00 คะแนน"</formula>
    </cfRule>
  </conditionalFormatting>
  <conditionalFormatting sqref="L6">
    <cfRule type="cellIs" dxfId="84" priority="477" stopIfTrue="1" operator="equal">
      <formula>"โปรดตรวจสอบข้อมูล คะแนนเต็ม 5.00 คะแนน"</formula>
    </cfRule>
  </conditionalFormatting>
  <conditionalFormatting sqref="L10">
    <cfRule type="cellIs" dxfId="83" priority="474" stopIfTrue="1" operator="equal">
      <formula>"โปรดตรวจสอบข้อมูล คะแนนเต็ม 5.00 คะแนน"</formula>
    </cfRule>
  </conditionalFormatting>
  <conditionalFormatting sqref="F24:F27">
    <cfRule type="containsBlanks" dxfId="82" priority="465">
      <formula>LEN(TRIM(F24))=0</formula>
    </cfRule>
  </conditionalFormatting>
  <conditionalFormatting sqref="F9">
    <cfRule type="containsBlanks" dxfId="81" priority="467">
      <formula>LEN(TRIM(F9))=0</formula>
    </cfRule>
  </conditionalFormatting>
  <conditionalFormatting sqref="F19:F21">
    <cfRule type="containsBlanks" dxfId="80" priority="466">
      <formula>LEN(TRIM(F19))=0</formula>
    </cfRule>
  </conditionalFormatting>
  <conditionalFormatting sqref="G5:I6 G9:I9 G24:I24 G19:I19 G20:G21">
    <cfRule type="containsBlanks" dxfId="79" priority="454">
      <formula>LEN(TRIM(G5))=0</formula>
    </cfRule>
    <cfRule type="notContainsBlanks" dxfId="78" priority="485">
      <formula>LEN(TRIM(G5))&gt;0</formula>
    </cfRule>
  </conditionalFormatting>
  <conditionalFormatting sqref="J11:J12">
    <cfRule type="containsBlanks" dxfId="77" priority="201">
      <formula>LEN(TRIM(J11))=0</formula>
    </cfRule>
  </conditionalFormatting>
  <conditionalFormatting sqref="N11:N12">
    <cfRule type="notContainsBlanks" dxfId="76" priority="198">
      <formula>LEN(TRIM(N11))&gt;0</formula>
    </cfRule>
    <cfRule type="notContainsBlanks" dxfId="75" priority="199">
      <formula>LEN(TRIM(N11))&gt;0</formula>
    </cfRule>
  </conditionalFormatting>
  <conditionalFormatting sqref="Q11:Q12">
    <cfRule type="notContainsBlanks" dxfId="74" priority="196">
      <formula>LEN(TRIM(Q11))&gt;0</formula>
    </cfRule>
    <cfRule type="notContainsBlanks" dxfId="73" priority="197">
      <formula>LEN(TRIM(Q11))&gt;0</formula>
    </cfRule>
  </conditionalFormatting>
  <conditionalFormatting sqref="S11:S12">
    <cfRule type="notContainsBlanks" dxfId="72" priority="194">
      <formula>LEN(TRIM(S11))&gt;0</formula>
    </cfRule>
    <cfRule type="notContainsBlanks" dxfId="71" priority="195">
      <formula>LEN(TRIM(S11))&gt;0</formula>
    </cfRule>
  </conditionalFormatting>
  <conditionalFormatting sqref="T11:T12">
    <cfRule type="notContainsBlanks" dxfId="70" priority="192">
      <formula>LEN(TRIM(T11))&gt;0</formula>
    </cfRule>
    <cfRule type="notContainsBlanks" dxfId="69" priority="193">
      <formula>LEN(TRIM(T11))&gt;0</formula>
    </cfRule>
  </conditionalFormatting>
  <conditionalFormatting sqref="U11:U12">
    <cfRule type="notContainsBlanks" dxfId="68" priority="190">
      <formula>LEN(TRIM(U11))&gt;0</formula>
    </cfRule>
    <cfRule type="notContainsBlanks" dxfId="67" priority="191">
      <formula>LEN(TRIM(U11))&gt;0</formula>
    </cfRule>
  </conditionalFormatting>
  <conditionalFormatting sqref="V11:V12">
    <cfRule type="notContainsBlanks" dxfId="66" priority="188">
      <formula>LEN(TRIM(V11))&gt;0</formula>
    </cfRule>
    <cfRule type="notContainsBlanks" dxfId="65" priority="189">
      <formula>LEN(TRIM(V11))&gt;0</formula>
    </cfRule>
  </conditionalFormatting>
  <conditionalFormatting sqref="W11:W12">
    <cfRule type="notContainsBlanks" dxfId="64" priority="186">
      <formula>LEN(TRIM(W11))&gt;0</formula>
    </cfRule>
    <cfRule type="notContainsBlanks" dxfId="63" priority="187">
      <formula>LEN(TRIM(W11))&gt;0</formula>
    </cfRule>
  </conditionalFormatting>
  <conditionalFormatting sqref="X11:X12">
    <cfRule type="notContainsBlanks" dxfId="62" priority="184">
      <formula>LEN(TRIM(X11))&gt;0</formula>
    </cfRule>
    <cfRule type="notContainsBlanks" dxfId="61" priority="185">
      <formula>LEN(TRIM(X11))&gt;0</formula>
    </cfRule>
  </conditionalFormatting>
  <conditionalFormatting sqref="D11:D12 D14 A15">
    <cfRule type="containsBlanks" dxfId="60" priority="183">
      <formula>LEN(TRIM(A11))=0</formula>
    </cfRule>
  </conditionalFormatting>
  <conditionalFormatting sqref="J11:J12">
    <cfRule type="containsBlanks" dxfId="59" priority="182">
      <formula>LEN(TRIM(J11))=0</formula>
    </cfRule>
  </conditionalFormatting>
  <conditionalFormatting sqref="N14:P15">
    <cfRule type="notContainsBlanks" dxfId="58" priority="144">
      <formula>LEN(TRIM(N14))&gt;0</formula>
    </cfRule>
    <cfRule type="notContainsBlanks" dxfId="57" priority="145">
      <formula>LEN(TRIM(N14))&gt;0</formula>
    </cfRule>
  </conditionalFormatting>
  <conditionalFormatting sqref="Q14:Q15">
    <cfRule type="notContainsBlanks" dxfId="56" priority="142">
      <formula>LEN(TRIM(Q14))&gt;0</formula>
    </cfRule>
    <cfRule type="notContainsBlanks" dxfId="55" priority="143">
      <formula>LEN(TRIM(Q14))&gt;0</formula>
    </cfRule>
  </conditionalFormatting>
  <conditionalFormatting sqref="S14:S15">
    <cfRule type="notContainsBlanks" dxfId="54" priority="140">
      <formula>LEN(TRIM(S14))&gt;0</formula>
    </cfRule>
    <cfRule type="notContainsBlanks" dxfId="53" priority="141">
      <formula>LEN(TRIM(S14))&gt;0</formula>
    </cfRule>
  </conditionalFormatting>
  <conditionalFormatting sqref="T14:T15">
    <cfRule type="notContainsBlanks" dxfId="52" priority="138">
      <formula>LEN(TRIM(T14))&gt;0</formula>
    </cfRule>
    <cfRule type="notContainsBlanks" dxfId="51" priority="139">
      <formula>LEN(TRIM(T14))&gt;0</formula>
    </cfRule>
  </conditionalFormatting>
  <conditionalFormatting sqref="U14:U15">
    <cfRule type="notContainsBlanks" dxfId="50" priority="136">
      <formula>LEN(TRIM(U14))&gt;0</formula>
    </cfRule>
    <cfRule type="notContainsBlanks" dxfId="49" priority="137">
      <formula>LEN(TRIM(U14))&gt;0</formula>
    </cfRule>
  </conditionalFormatting>
  <conditionalFormatting sqref="V14:V15">
    <cfRule type="notContainsBlanks" dxfId="48" priority="134">
      <formula>LEN(TRIM(V14))&gt;0</formula>
    </cfRule>
    <cfRule type="notContainsBlanks" dxfId="47" priority="135">
      <formula>LEN(TRIM(V14))&gt;0</formula>
    </cfRule>
  </conditionalFormatting>
  <conditionalFormatting sqref="W14:W15">
    <cfRule type="notContainsBlanks" dxfId="46" priority="132">
      <formula>LEN(TRIM(W14))&gt;0</formula>
    </cfRule>
    <cfRule type="notContainsBlanks" dxfId="45" priority="133">
      <formula>LEN(TRIM(W14))&gt;0</formula>
    </cfRule>
  </conditionalFormatting>
  <conditionalFormatting sqref="X14:X15">
    <cfRule type="notContainsBlanks" dxfId="44" priority="130">
      <formula>LEN(TRIM(X14))&gt;0</formula>
    </cfRule>
    <cfRule type="notContainsBlanks" dxfId="43" priority="131">
      <formula>LEN(TRIM(X14))&gt;0</formula>
    </cfRule>
  </conditionalFormatting>
  <conditionalFormatting sqref="J14:J15">
    <cfRule type="containsBlanks" dxfId="42" priority="128">
      <formula>LEN(TRIM(J14))=0</formula>
    </cfRule>
  </conditionalFormatting>
  <conditionalFormatting sqref="F18">
    <cfRule type="containsBlanks" dxfId="41" priority="67">
      <formula>LEN(TRIM(F18))=0</formula>
    </cfRule>
  </conditionalFormatting>
  <conditionalFormatting sqref="G18:I18">
    <cfRule type="containsBlanks" dxfId="40" priority="37">
      <formula>LEN(TRIM(G18))=0</formula>
    </cfRule>
    <cfRule type="notContainsBlanks" dxfId="39" priority="38">
      <formula>LEN(TRIM(G18))&gt;0</formula>
    </cfRule>
  </conditionalFormatting>
  <conditionalFormatting sqref="I16:K16 I22:K22 I7:K7">
    <cfRule type="containsErrors" dxfId="38" priority="31">
      <formula>ISERROR(I7)</formula>
    </cfRule>
    <cfRule type="containsErrors" dxfId="37" priority="32">
      <formula>ISERROR(I7)</formula>
    </cfRule>
  </conditionalFormatting>
  <conditionalFormatting sqref="L7 L16 L22 L29:L30">
    <cfRule type="containsErrors" dxfId="36" priority="30">
      <formula>ISERROR(L7)</formula>
    </cfRule>
  </conditionalFormatting>
  <conditionalFormatting sqref="K29:K30">
    <cfRule type="containsErrors" dxfId="35" priority="29">
      <formula>ISERROR(K29)</formula>
    </cfRule>
  </conditionalFormatting>
  <conditionalFormatting sqref="I16:K16">
    <cfRule type="containsErrors" dxfId="34" priority="28">
      <formula>ISERROR(I16)</formula>
    </cfRule>
  </conditionalFormatting>
  <conditionalFormatting sqref="G10:G12">
    <cfRule type="containsBlanks" dxfId="33" priority="27">
      <formula>LEN(TRIM(G10))=0</formula>
    </cfRule>
  </conditionalFormatting>
  <conditionalFormatting sqref="H10:H12">
    <cfRule type="containsBlanks" dxfId="32" priority="24">
      <formula>LEN(TRIM(H10))=0</formula>
    </cfRule>
  </conditionalFormatting>
  <conditionalFormatting sqref="I10:I12">
    <cfRule type="containsBlanks" dxfId="31" priority="23">
      <formula>LEN(TRIM(I10))=0</formula>
    </cfRule>
  </conditionalFormatting>
  <conditionalFormatting sqref="K10:K12">
    <cfRule type="containsBlanks" dxfId="30" priority="22">
      <formula>LEN(TRIM(K10))=0</formula>
    </cfRule>
  </conditionalFormatting>
  <conditionalFormatting sqref="G13:G15">
    <cfRule type="containsBlanks" dxfId="29" priority="21">
      <formula>LEN(TRIM(G13))=0</formula>
    </cfRule>
  </conditionalFormatting>
  <conditionalFormatting sqref="H13:H15">
    <cfRule type="containsBlanks" dxfId="28" priority="20">
      <formula>LEN(TRIM(H13))=0</formula>
    </cfRule>
  </conditionalFormatting>
  <conditionalFormatting sqref="I13:I15">
    <cfRule type="containsBlanks" dxfId="27" priority="19">
      <formula>LEN(TRIM(I13))=0</formula>
    </cfRule>
  </conditionalFormatting>
  <conditionalFormatting sqref="K13:K15">
    <cfRule type="containsBlanks" dxfId="26" priority="18">
      <formula>LEN(TRIM(K13))=0</formula>
    </cfRule>
  </conditionalFormatting>
  <conditionalFormatting sqref="I7:K7">
    <cfRule type="containsErrors" dxfId="25" priority="13">
      <formula>ISERROR(I7)</formula>
    </cfRule>
  </conditionalFormatting>
  <conditionalFormatting sqref="D26">
    <cfRule type="containsBlanks" dxfId="24" priority="12">
      <formula>LEN(TRIM(D26))=0</formula>
    </cfRule>
  </conditionalFormatting>
  <conditionalFormatting sqref="D27">
    <cfRule type="containsBlanks" dxfId="23" priority="11">
      <formula>LEN(TRIM(D27))=0</formula>
    </cfRule>
  </conditionalFormatting>
  <conditionalFormatting sqref="G25:G27">
    <cfRule type="containsBlanks" dxfId="22" priority="10">
      <formula>LEN(TRIM(G25))=0</formula>
    </cfRule>
  </conditionalFormatting>
  <conditionalFormatting sqref="H25:H27">
    <cfRule type="containsBlanks" dxfId="21" priority="9">
      <formula>LEN(TRIM(H25))=0</formula>
    </cfRule>
  </conditionalFormatting>
  <conditionalFormatting sqref="I25:I27">
    <cfRule type="containsBlanks" dxfId="20" priority="8">
      <formula>LEN(TRIM(I25))=0</formula>
    </cfRule>
  </conditionalFormatting>
  <conditionalFormatting sqref="K25:K27">
    <cfRule type="containsBlanks" dxfId="19" priority="7">
      <formula>LEN(TRIM(K25))=0</formula>
    </cfRule>
  </conditionalFormatting>
  <conditionalFormatting sqref="I7:K7">
    <cfRule type="containsErrors" dxfId="18" priority="6">
      <formula>ISERROR(I7)</formula>
    </cfRule>
  </conditionalFormatting>
  <conditionalFormatting sqref="I28:K28">
    <cfRule type="containsErrors" dxfId="17" priority="2">
      <formula>ISERROR(I28)</formula>
    </cfRule>
    <cfRule type="containsErrors" dxfId="16" priority="3">
      <formula>ISERROR(I28)</formula>
    </cfRule>
  </conditionalFormatting>
  <conditionalFormatting sqref="I28:K28">
    <cfRule type="containsErrors" dxfId="15" priority="1">
      <formula>ISERROR(I28)</formula>
    </cfRule>
  </conditionalFormatting>
  <dataValidations count="4">
    <dataValidation type="whole" allowBlank="1" showInputMessage="1" showErrorMessage="1" sqref="H19:I19 G9:I9 G6:I6 G24:I24 G19 G21">
      <formula1>0</formula1>
      <formula2>5</formula2>
    </dataValidation>
    <dataValidation type="whole" allowBlank="1" showInputMessage="1" showErrorMessage="1" sqref="G18:I18">
      <formula1>0</formula1>
      <formula2>5</formula2>
    </dataValidation>
    <dataValidation type="whole" allowBlank="1" showInputMessage="1" showErrorMessage="1" sqref="G5:I5">
      <formula1>0</formula1>
      <formula2>8</formula2>
    </dataValidation>
    <dataValidation type="whole" allowBlank="1" showInputMessage="1" showErrorMessage="1" sqref="G20:I20">
      <formula1>0</formula1>
      <formula2>6</formula2>
    </dataValidation>
  </dataValidations>
  <pageMargins left="0.43307086614173229" right="0.23622047244094491" top="0.35433070866141736" bottom="0.35433070866141736" header="0.11811023622047245" footer="0.11811023622047245"/>
  <pageSetup paperSize="8" scale="9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K11"/>
  <sheetViews>
    <sheetView view="pageLayout" zoomScaleNormal="130" workbookViewId="0">
      <selection activeCell="D6" sqref="D6"/>
    </sheetView>
  </sheetViews>
  <sheetFormatPr defaultColWidth="6.265625" defaultRowHeight="23.4" x14ac:dyDescent="0.6"/>
  <cols>
    <col min="1" max="1" width="27.19921875" style="64" customWidth="1"/>
    <col min="2" max="2" width="6.9296875" style="64" customWidth="1"/>
    <col min="3" max="4" width="8.06640625" style="64" customWidth="1"/>
    <col min="5" max="5" width="8.19921875" style="64" customWidth="1"/>
    <col min="6" max="6" width="7.796875" style="64" customWidth="1"/>
    <col min="7" max="7" width="2.9296875" style="64" customWidth="1"/>
    <col min="8" max="8" width="12.9296875" style="64" customWidth="1"/>
    <col min="9" max="9" width="6.796875" style="64" customWidth="1"/>
    <col min="10" max="255" width="6.265625" style="64"/>
    <col min="256" max="256" width="1.19921875" style="64" customWidth="1"/>
    <col min="257" max="257" width="24.06640625" style="64" customWidth="1"/>
    <col min="258" max="258" width="6.9296875" style="64" customWidth="1"/>
    <col min="259" max="260" width="8.06640625" style="64" customWidth="1"/>
    <col min="261" max="261" width="8.19921875" style="64" customWidth="1"/>
    <col min="262" max="262" width="7.796875" style="64" customWidth="1"/>
    <col min="263" max="263" width="2.9296875" style="64" customWidth="1"/>
    <col min="264" max="264" width="20.796875" style="64" customWidth="1"/>
    <col min="265" max="265" width="16.19921875" style="64" customWidth="1"/>
    <col min="266" max="511" width="6.265625" style="64"/>
    <col min="512" max="512" width="1.19921875" style="64" customWidth="1"/>
    <col min="513" max="513" width="24.06640625" style="64" customWidth="1"/>
    <col min="514" max="514" width="6.9296875" style="64" customWidth="1"/>
    <col min="515" max="516" width="8.06640625" style="64" customWidth="1"/>
    <col min="517" max="517" width="8.19921875" style="64" customWidth="1"/>
    <col min="518" max="518" width="7.796875" style="64" customWidth="1"/>
    <col min="519" max="519" width="2.9296875" style="64" customWidth="1"/>
    <col min="520" max="520" width="20.796875" style="64" customWidth="1"/>
    <col min="521" max="521" width="16.19921875" style="64" customWidth="1"/>
    <col min="522" max="767" width="6.265625" style="64"/>
    <col min="768" max="768" width="1.19921875" style="64" customWidth="1"/>
    <col min="769" max="769" width="24.06640625" style="64" customWidth="1"/>
    <col min="770" max="770" width="6.9296875" style="64" customWidth="1"/>
    <col min="771" max="772" width="8.06640625" style="64" customWidth="1"/>
    <col min="773" max="773" width="8.19921875" style="64" customWidth="1"/>
    <col min="774" max="774" width="7.796875" style="64" customWidth="1"/>
    <col min="775" max="775" width="2.9296875" style="64" customWidth="1"/>
    <col min="776" max="776" width="20.796875" style="64" customWidth="1"/>
    <col min="777" max="777" width="16.19921875" style="64" customWidth="1"/>
    <col min="778" max="1023" width="6.265625" style="64"/>
    <col min="1024" max="1024" width="1.19921875" style="64" customWidth="1"/>
    <col min="1025" max="1025" width="24.06640625" style="64" customWidth="1"/>
    <col min="1026" max="1026" width="6.9296875" style="64" customWidth="1"/>
    <col min="1027" max="1028" width="8.06640625" style="64" customWidth="1"/>
    <col min="1029" max="1029" width="8.19921875" style="64" customWidth="1"/>
    <col min="1030" max="1030" width="7.796875" style="64" customWidth="1"/>
    <col min="1031" max="1031" width="2.9296875" style="64" customWidth="1"/>
    <col min="1032" max="1032" width="20.796875" style="64" customWidth="1"/>
    <col min="1033" max="1033" width="16.19921875" style="64" customWidth="1"/>
    <col min="1034" max="1279" width="6.265625" style="64"/>
    <col min="1280" max="1280" width="1.19921875" style="64" customWidth="1"/>
    <col min="1281" max="1281" width="24.06640625" style="64" customWidth="1"/>
    <col min="1282" max="1282" width="6.9296875" style="64" customWidth="1"/>
    <col min="1283" max="1284" width="8.06640625" style="64" customWidth="1"/>
    <col min="1285" max="1285" width="8.19921875" style="64" customWidth="1"/>
    <col min="1286" max="1286" width="7.796875" style="64" customWidth="1"/>
    <col min="1287" max="1287" width="2.9296875" style="64" customWidth="1"/>
    <col min="1288" max="1288" width="20.796875" style="64" customWidth="1"/>
    <col min="1289" max="1289" width="16.19921875" style="64" customWidth="1"/>
    <col min="1290" max="1535" width="6.265625" style="64"/>
    <col min="1536" max="1536" width="1.19921875" style="64" customWidth="1"/>
    <col min="1537" max="1537" width="24.06640625" style="64" customWidth="1"/>
    <col min="1538" max="1538" width="6.9296875" style="64" customWidth="1"/>
    <col min="1539" max="1540" width="8.06640625" style="64" customWidth="1"/>
    <col min="1541" max="1541" width="8.19921875" style="64" customWidth="1"/>
    <col min="1542" max="1542" width="7.796875" style="64" customWidth="1"/>
    <col min="1543" max="1543" width="2.9296875" style="64" customWidth="1"/>
    <col min="1544" max="1544" width="20.796875" style="64" customWidth="1"/>
    <col min="1545" max="1545" width="16.19921875" style="64" customWidth="1"/>
    <col min="1546" max="1791" width="6.265625" style="64"/>
    <col min="1792" max="1792" width="1.19921875" style="64" customWidth="1"/>
    <col min="1793" max="1793" width="24.06640625" style="64" customWidth="1"/>
    <col min="1794" max="1794" width="6.9296875" style="64" customWidth="1"/>
    <col min="1795" max="1796" width="8.06640625" style="64" customWidth="1"/>
    <col min="1797" max="1797" width="8.19921875" style="64" customWidth="1"/>
    <col min="1798" max="1798" width="7.796875" style="64" customWidth="1"/>
    <col min="1799" max="1799" width="2.9296875" style="64" customWidth="1"/>
    <col min="1800" max="1800" width="20.796875" style="64" customWidth="1"/>
    <col min="1801" max="1801" width="16.19921875" style="64" customWidth="1"/>
    <col min="1802" max="2047" width="6.265625" style="64"/>
    <col min="2048" max="2048" width="1.19921875" style="64" customWidth="1"/>
    <col min="2049" max="2049" width="24.06640625" style="64" customWidth="1"/>
    <col min="2050" max="2050" width="6.9296875" style="64" customWidth="1"/>
    <col min="2051" max="2052" width="8.06640625" style="64" customWidth="1"/>
    <col min="2053" max="2053" width="8.19921875" style="64" customWidth="1"/>
    <col min="2054" max="2054" width="7.796875" style="64" customWidth="1"/>
    <col min="2055" max="2055" width="2.9296875" style="64" customWidth="1"/>
    <col min="2056" max="2056" width="20.796875" style="64" customWidth="1"/>
    <col min="2057" max="2057" width="16.19921875" style="64" customWidth="1"/>
    <col min="2058" max="2303" width="6.265625" style="64"/>
    <col min="2304" max="2304" width="1.19921875" style="64" customWidth="1"/>
    <col min="2305" max="2305" width="24.06640625" style="64" customWidth="1"/>
    <col min="2306" max="2306" width="6.9296875" style="64" customWidth="1"/>
    <col min="2307" max="2308" width="8.06640625" style="64" customWidth="1"/>
    <col min="2309" max="2309" width="8.19921875" style="64" customWidth="1"/>
    <col min="2310" max="2310" width="7.796875" style="64" customWidth="1"/>
    <col min="2311" max="2311" width="2.9296875" style="64" customWidth="1"/>
    <col min="2312" max="2312" width="20.796875" style="64" customWidth="1"/>
    <col min="2313" max="2313" width="16.19921875" style="64" customWidth="1"/>
    <col min="2314" max="2559" width="6.265625" style="64"/>
    <col min="2560" max="2560" width="1.19921875" style="64" customWidth="1"/>
    <col min="2561" max="2561" width="24.06640625" style="64" customWidth="1"/>
    <col min="2562" max="2562" width="6.9296875" style="64" customWidth="1"/>
    <col min="2563" max="2564" width="8.06640625" style="64" customWidth="1"/>
    <col min="2565" max="2565" width="8.19921875" style="64" customWidth="1"/>
    <col min="2566" max="2566" width="7.796875" style="64" customWidth="1"/>
    <col min="2567" max="2567" width="2.9296875" style="64" customWidth="1"/>
    <col min="2568" max="2568" width="20.796875" style="64" customWidth="1"/>
    <col min="2569" max="2569" width="16.19921875" style="64" customWidth="1"/>
    <col min="2570" max="2815" width="6.265625" style="64"/>
    <col min="2816" max="2816" width="1.19921875" style="64" customWidth="1"/>
    <col min="2817" max="2817" width="24.06640625" style="64" customWidth="1"/>
    <col min="2818" max="2818" width="6.9296875" style="64" customWidth="1"/>
    <col min="2819" max="2820" width="8.06640625" style="64" customWidth="1"/>
    <col min="2821" max="2821" width="8.19921875" style="64" customWidth="1"/>
    <col min="2822" max="2822" width="7.796875" style="64" customWidth="1"/>
    <col min="2823" max="2823" width="2.9296875" style="64" customWidth="1"/>
    <col min="2824" max="2824" width="20.796875" style="64" customWidth="1"/>
    <col min="2825" max="2825" width="16.19921875" style="64" customWidth="1"/>
    <col min="2826" max="3071" width="6.265625" style="64"/>
    <col min="3072" max="3072" width="1.19921875" style="64" customWidth="1"/>
    <col min="3073" max="3073" width="24.06640625" style="64" customWidth="1"/>
    <col min="3074" max="3074" width="6.9296875" style="64" customWidth="1"/>
    <col min="3075" max="3076" width="8.06640625" style="64" customWidth="1"/>
    <col min="3077" max="3077" width="8.19921875" style="64" customWidth="1"/>
    <col min="3078" max="3078" width="7.796875" style="64" customWidth="1"/>
    <col min="3079" max="3079" width="2.9296875" style="64" customWidth="1"/>
    <col min="3080" max="3080" width="20.796875" style="64" customWidth="1"/>
    <col min="3081" max="3081" width="16.19921875" style="64" customWidth="1"/>
    <col min="3082" max="3327" width="6.265625" style="64"/>
    <col min="3328" max="3328" width="1.19921875" style="64" customWidth="1"/>
    <col min="3329" max="3329" width="24.06640625" style="64" customWidth="1"/>
    <col min="3330" max="3330" width="6.9296875" style="64" customWidth="1"/>
    <col min="3331" max="3332" width="8.06640625" style="64" customWidth="1"/>
    <col min="3333" max="3333" width="8.19921875" style="64" customWidth="1"/>
    <col min="3334" max="3334" width="7.796875" style="64" customWidth="1"/>
    <col min="3335" max="3335" width="2.9296875" style="64" customWidth="1"/>
    <col min="3336" max="3336" width="20.796875" style="64" customWidth="1"/>
    <col min="3337" max="3337" width="16.19921875" style="64" customWidth="1"/>
    <col min="3338" max="3583" width="6.265625" style="64"/>
    <col min="3584" max="3584" width="1.19921875" style="64" customWidth="1"/>
    <col min="3585" max="3585" width="24.06640625" style="64" customWidth="1"/>
    <col min="3586" max="3586" width="6.9296875" style="64" customWidth="1"/>
    <col min="3587" max="3588" width="8.06640625" style="64" customWidth="1"/>
    <col min="3589" max="3589" width="8.19921875" style="64" customWidth="1"/>
    <col min="3590" max="3590" width="7.796875" style="64" customWidth="1"/>
    <col min="3591" max="3591" width="2.9296875" style="64" customWidth="1"/>
    <col min="3592" max="3592" width="20.796875" style="64" customWidth="1"/>
    <col min="3593" max="3593" width="16.19921875" style="64" customWidth="1"/>
    <col min="3594" max="3839" width="6.265625" style="64"/>
    <col min="3840" max="3840" width="1.19921875" style="64" customWidth="1"/>
    <col min="3841" max="3841" width="24.06640625" style="64" customWidth="1"/>
    <col min="3842" max="3842" width="6.9296875" style="64" customWidth="1"/>
    <col min="3843" max="3844" width="8.06640625" style="64" customWidth="1"/>
    <col min="3845" max="3845" width="8.19921875" style="64" customWidth="1"/>
    <col min="3846" max="3846" width="7.796875" style="64" customWidth="1"/>
    <col min="3847" max="3847" width="2.9296875" style="64" customWidth="1"/>
    <col min="3848" max="3848" width="20.796875" style="64" customWidth="1"/>
    <col min="3849" max="3849" width="16.19921875" style="64" customWidth="1"/>
    <col min="3850" max="4095" width="6.265625" style="64"/>
    <col min="4096" max="4096" width="1.19921875" style="64" customWidth="1"/>
    <col min="4097" max="4097" width="24.06640625" style="64" customWidth="1"/>
    <col min="4098" max="4098" width="6.9296875" style="64" customWidth="1"/>
    <col min="4099" max="4100" width="8.06640625" style="64" customWidth="1"/>
    <col min="4101" max="4101" width="8.19921875" style="64" customWidth="1"/>
    <col min="4102" max="4102" width="7.796875" style="64" customWidth="1"/>
    <col min="4103" max="4103" width="2.9296875" style="64" customWidth="1"/>
    <col min="4104" max="4104" width="20.796875" style="64" customWidth="1"/>
    <col min="4105" max="4105" width="16.19921875" style="64" customWidth="1"/>
    <col min="4106" max="4351" width="6.265625" style="64"/>
    <col min="4352" max="4352" width="1.19921875" style="64" customWidth="1"/>
    <col min="4353" max="4353" width="24.06640625" style="64" customWidth="1"/>
    <col min="4354" max="4354" width="6.9296875" style="64" customWidth="1"/>
    <col min="4355" max="4356" width="8.06640625" style="64" customWidth="1"/>
    <col min="4357" max="4357" width="8.19921875" style="64" customWidth="1"/>
    <col min="4358" max="4358" width="7.796875" style="64" customWidth="1"/>
    <col min="4359" max="4359" width="2.9296875" style="64" customWidth="1"/>
    <col min="4360" max="4360" width="20.796875" style="64" customWidth="1"/>
    <col min="4361" max="4361" width="16.19921875" style="64" customWidth="1"/>
    <col min="4362" max="4607" width="6.265625" style="64"/>
    <col min="4608" max="4608" width="1.19921875" style="64" customWidth="1"/>
    <col min="4609" max="4609" width="24.06640625" style="64" customWidth="1"/>
    <col min="4610" max="4610" width="6.9296875" style="64" customWidth="1"/>
    <col min="4611" max="4612" width="8.06640625" style="64" customWidth="1"/>
    <col min="4613" max="4613" width="8.19921875" style="64" customWidth="1"/>
    <col min="4614" max="4614" width="7.796875" style="64" customWidth="1"/>
    <col min="4615" max="4615" width="2.9296875" style="64" customWidth="1"/>
    <col min="4616" max="4616" width="20.796875" style="64" customWidth="1"/>
    <col min="4617" max="4617" width="16.19921875" style="64" customWidth="1"/>
    <col min="4618" max="4863" width="6.265625" style="64"/>
    <col min="4864" max="4864" width="1.19921875" style="64" customWidth="1"/>
    <col min="4865" max="4865" width="24.06640625" style="64" customWidth="1"/>
    <col min="4866" max="4866" width="6.9296875" style="64" customWidth="1"/>
    <col min="4867" max="4868" width="8.06640625" style="64" customWidth="1"/>
    <col min="4869" max="4869" width="8.19921875" style="64" customWidth="1"/>
    <col min="4870" max="4870" width="7.796875" style="64" customWidth="1"/>
    <col min="4871" max="4871" width="2.9296875" style="64" customWidth="1"/>
    <col min="4872" max="4872" width="20.796875" style="64" customWidth="1"/>
    <col min="4873" max="4873" width="16.19921875" style="64" customWidth="1"/>
    <col min="4874" max="5119" width="6.265625" style="64"/>
    <col min="5120" max="5120" width="1.19921875" style="64" customWidth="1"/>
    <col min="5121" max="5121" width="24.06640625" style="64" customWidth="1"/>
    <col min="5122" max="5122" width="6.9296875" style="64" customWidth="1"/>
    <col min="5123" max="5124" width="8.06640625" style="64" customWidth="1"/>
    <col min="5125" max="5125" width="8.19921875" style="64" customWidth="1"/>
    <col min="5126" max="5126" width="7.796875" style="64" customWidth="1"/>
    <col min="5127" max="5127" width="2.9296875" style="64" customWidth="1"/>
    <col min="5128" max="5128" width="20.796875" style="64" customWidth="1"/>
    <col min="5129" max="5129" width="16.19921875" style="64" customWidth="1"/>
    <col min="5130" max="5375" width="6.265625" style="64"/>
    <col min="5376" max="5376" width="1.19921875" style="64" customWidth="1"/>
    <col min="5377" max="5377" width="24.06640625" style="64" customWidth="1"/>
    <col min="5378" max="5378" width="6.9296875" style="64" customWidth="1"/>
    <col min="5379" max="5380" width="8.06640625" style="64" customWidth="1"/>
    <col min="5381" max="5381" width="8.19921875" style="64" customWidth="1"/>
    <col min="5382" max="5382" width="7.796875" style="64" customWidth="1"/>
    <col min="5383" max="5383" width="2.9296875" style="64" customWidth="1"/>
    <col min="5384" max="5384" width="20.796875" style="64" customWidth="1"/>
    <col min="5385" max="5385" width="16.19921875" style="64" customWidth="1"/>
    <col min="5386" max="5631" width="6.265625" style="64"/>
    <col min="5632" max="5632" width="1.19921875" style="64" customWidth="1"/>
    <col min="5633" max="5633" width="24.06640625" style="64" customWidth="1"/>
    <col min="5634" max="5634" width="6.9296875" style="64" customWidth="1"/>
    <col min="5635" max="5636" width="8.06640625" style="64" customWidth="1"/>
    <col min="5637" max="5637" width="8.19921875" style="64" customWidth="1"/>
    <col min="5638" max="5638" width="7.796875" style="64" customWidth="1"/>
    <col min="5639" max="5639" width="2.9296875" style="64" customWidth="1"/>
    <col min="5640" max="5640" width="20.796875" style="64" customWidth="1"/>
    <col min="5641" max="5641" width="16.19921875" style="64" customWidth="1"/>
    <col min="5642" max="5887" width="6.265625" style="64"/>
    <col min="5888" max="5888" width="1.19921875" style="64" customWidth="1"/>
    <col min="5889" max="5889" width="24.06640625" style="64" customWidth="1"/>
    <col min="5890" max="5890" width="6.9296875" style="64" customWidth="1"/>
    <col min="5891" max="5892" width="8.06640625" style="64" customWidth="1"/>
    <col min="5893" max="5893" width="8.19921875" style="64" customWidth="1"/>
    <col min="5894" max="5894" width="7.796875" style="64" customWidth="1"/>
    <col min="5895" max="5895" width="2.9296875" style="64" customWidth="1"/>
    <col min="5896" max="5896" width="20.796875" style="64" customWidth="1"/>
    <col min="5897" max="5897" width="16.19921875" style="64" customWidth="1"/>
    <col min="5898" max="6143" width="6.265625" style="64"/>
    <col min="6144" max="6144" width="1.19921875" style="64" customWidth="1"/>
    <col min="6145" max="6145" width="24.06640625" style="64" customWidth="1"/>
    <col min="6146" max="6146" width="6.9296875" style="64" customWidth="1"/>
    <col min="6147" max="6148" width="8.06640625" style="64" customWidth="1"/>
    <col min="6149" max="6149" width="8.19921875" style="64" customWidth="1"/>
    <col min="6150" max="6150" width="7.796875" style="64" customWidth="1"/>
    <col min="6151" max="6151" width="2.9296875" style="64" customWidth="1"/>
    <col min="6152" max="6152" width="20.796875" style="64" customWidth="1"/>
    <col min="6153" max="6153" width="16.19921875" style="64" customWidth="1"/>
    <col min="6154" max="6399" width="6.265625" style="64"/>
    <col min="6400" max="6400" width="1.19921875" style="64" customWidth="1"/>
    <col min="6401" max="6401" width="24.06640625" style="64" customWidth="1"/>
    <col min="6402" max="6402" width="6.9296875" style="64" customWidth="1"/>
    <col min="6403" max="6404" width="8.06640625" style="64" customWidth="1"/>
    <col min="6405" max="6405" width="8.19921875" style="64" customWidth="1"/>
    <col min="6406" max="6406" width="7.796875" style="64" customWidth="1"/>
    <col min="6407" max="6407" width="2.9296875" style="64" customWidth="1"/>
    <col min="6408" max="6408" width="20.796875" style="64" customWidth="1"/>
    <col min="6409" max="6409" width="16.19921875" style="64" customWidth="1"/>
    <col min="6410" max="6655" width="6.265625" style="64"/>
    <col min="6656" max="6656" width="1.19921875" style="64" customWidth="1"/>
    <col min="6657" max="6657" width="24.06640625" style="64" customWidth="1"/>
    <col min="6658" max="6658" width="6.9296875" style="64" customWidth="1"/>
    <col min="6659" max="6660" width="8.06640625" style="64" customWidth="1"/>
    <col min="6661" max="6661" width="8.19921875" style="64" customWidth="1"/>
    <col min="6662" max="6662" width="7.796875" style="64" customWidth="1"/>
    <col min="6663" max="6663" width="2.9296875" style="64" customWidth="1"/>
    <col min="6664" max="6664" width="20.796875" style="64" customWidth="1"/>
    <col min="6665" max="6665" width="16.19921875" style="64" customWidth="1"/>
    <col min="6666" max="6911" width="6.265625" style="64"/>
    <col min="6912" max="6912" width="1.19921875" style="64" customWidth="1"/>
    <col min="6913" max="6913" width="24.06640625" style="64" customWidth="1"/>
    <col min="6914" max="6914" width="6.9296875" style="64" customWidth="1"/>
    <col min="6915" max="6916" width="8.06640625" style="64" customWidth="1"/>
    <col min="6917" max="6917" width="8.19921875" style="64" customWidth="1"/>
    <col min="6918" max="6918" width="7.796875" style="64" customWidth="1"/>
    <col min="6919" max="6919" width="2.9296875" style="64" customWidth="1"/>
    <col min="6920" max="6920" width="20.796875" style="64" customWidth="1"/>
    <col min="6921" max="6921" width="16.19921875" style="64" customWidth="1"/>
    <col min="6922" max="7167" width="6.265625" style="64"/>
    <col min="7168" max="7168" width="1.19921875" style="64" customWidth="1"/>
    <col min="7169" max="7169" width="24.06640625" style="64" customWidth="1"/>
    <col min="7170" max="7170" width="6.9296875" style="64" customWidth="1"/>
    <col min="7171" max="7172" width="8.06640625" style="64" customWidth="1"/>
    <col min="7173" max="7173" width="8.19921875" style="64" customWidth="1"/>
    <col min="7174" max="7174" width="7.796875" style="64" customWidth="1"/>
    <col min="7175" max="7175" width="2.9296875" style="64" customWidth="1"/>
    <col min="7176" max="7176" width="20.796875" style="64" customWidth="1"/>
    <col min="7177" max="7177" width="16.19921875" style="64" customWidth="1"/>
    <col min="7178" max="7423" width="6.265625" style="64"/>
    <col min="7424" max="7424" width="1.19921875" style="64" customWidth="1"/>
    <col min="7425" max="7425" width="24.06640625" style="64" customWidth="1"/>
    <col min="7426" max="7426" width="6.9296875" style="64" customWidth="1"/>
    <col min="7427" max="7428" width="8.06640625" style="64" customWidth="1"/>
    <col min="7429" max="7429" width="8.19921875" style="64" customWidth="1"/>
    <col min="7430" max="7430" width="7.796875" style="64" customWidth="1"/>
    <col min="7431" max="7431" width="2.9296875" style="64" customWidth="1"/>
    <col min="7432" max="7432" width="20.796875" style="64" customWidth="1"/>
    <col min="7433" max="7433" width="16.19921875" style="64" customWidth="1"/>
    <col min="7434" max="7679" width="6.265625" style="64"/>
    <col min="7680" max="7680" width="1.19921875" style="64" customWidth="1"/>
    <col min="7681" max="7681" width="24.06640625" style="64" customWidth="1"/>
    <col min="7682" max="7682" width="6.9296875" style="64" customWidth="1"/>
    <col min="7683" max="7684" width="8.06640625" style="64" customWidth="1"/>
    <col min="7685" max="7685" width="8.19921875" style="64" customWidth="1"/>
    <col min="7686" max="7686" width="7.796875" style="64" customWidth="1"/>
    <col min="7687" max="7687" width="2.9296875" style="64" customWidth="1"/>
    <col min="7688" max="7688" width="20.796875" style="64" customWidth="1"/>
    <col min="7689" max="7689" width="16.19921875" style="64" customWidth="1"/>
    <col min="7690" max="7935" width="6.265625" style="64"/>
    <col min="7936" max="7936" width="1.19921875" style="64" customWidth="1"/>
    <col min="7937" max="7937" width="24.06640625" style="64" customWidth="1"/>
    <col min="7938" max="7938" width="6.9296875" style="64" customWidth="1"/>
    <col min="7939" max="7940" width="8.06640625" style="64" customWidth="1"/>
    <col min="7941" max="7941" width="8.19921875" style="64" customWidth="1"/>
    <col min="7942" max="7942" width="7.796875" style="64" customWidth="1"/>
    <col min="7943" max="7943" width="2.9296875" style="64" customWidth="1"/>
    <col min="7944" max="7944" width="20.796875" style="64" customWidth="1"/>
    <col min="7945" max="7945" width="16.19921875" style="64" customWidth="1"/>
    <col min="7946" max="8191" width="6.265625" style="64"/>
    <col min="8192" max="8192" width="1.19921875" style="64" customWidth="1"/>
    <col min="8193" max="8193" width="24.06640625" style="64" customWidth="1"/>
    <col min="8194" max="8194" width="6.9296875" style="64" customWidth="1"/>
    <col min="8195" max="8196" width="8.06640625" style="64" customWidth="1"/>
    <col min="8197" max="8197" width="8.19921875" style="64" customWidth="1"/>
    <col min="8198" max="8198" width="7.796875" style="64" customWidth="1"/>
    <col min="8199" max="8199" width="2.9296875" style="64" customWidth="1"/>
    <col min="8200" max="8200" width="20.796875" style="64" customWidth="1"/>
    <col min="8201" max="8201" width="16.19921875" style="64" customWidth="1"/>
    <col min="8202" max="8447" width="6.265625" style="64"/>
    <col min="8448" max="8448" width="1.19921875" style="64" customWidth="1"/>
    <col min="8449" max="8449" width="24.06640625" style="64" customWidth="1"/>
    <col min="8450" max="8450" width="6.9296875" style="64" customWidth="1"/>
    <col min="8451" max="8452" width="8.06640625" style="64" customWidth="1"/>
    <col min="8453" max="8453" width="8.19921875" style="64" customWidth="1"/>
    <col min="8454" max="8454" width="7.796875" style="64" customWidth="1"/>
    <col min="8455" max="8455" width="2.9296875" style="64" customWidth="1"/>
    <col min="8456" max="8456" width="20.796875" style="64" customWidth="1"/>
    <col min="8457" max="8457" width="16.19921875" style="64" customWidth="1"/>
    <col min="8458" max="8703" width="6.265625" style="64"/>
    <col min="8704" max="8704" width="1.19921875" style="64" customWidth="1"/>
    <col min="8705" max="8705" width="24.06640625" style="64" customWidth="1"/>
    <col min="8706" max="8706" width="6.9296875" style="64" customWidth="1"/>
    <col min="8707" max="8708" width="8.06640625" style="64" customWidth="1"/>
    <col min="8709" max="8709" width="8.19921875" style="64" customWidth="1"/>
    <col min="8710" max="8710" width="7.796875" style="64" customWidth="1"/>
    <col min="8711" max="8711" width="2.9296875" style="64" customWidth="1"/>
    <col min="8712" max="8712" width="20.796875" style="64" customWidth="1"/>
    <col min="8713" max="8713" width="16.19921875" style="64" customWidth="1"/>
    <col min="8714" max="8959" width="6.265625" style="64"/>
    <col min="8960" max="8960" width="1.19921875" style="64" customWidth="1"/>
    <col min="8961" max="8961" width="24.06640625" style="64" customWidth="1"/>
    <col min="8962" max="8962" width="6.9296875" style="64" customWidth="1"/>
    <col min="8963" max="8964" width="8.06640625" style="64" customWidth="1"/>
    <col min="8965" max="8965" width="8.19921875" style="64" customWidth="1"/>
    <col min="8966" max="8966" width="7.796875" style="64" customWidth="1"/>
    <col min="8967" max="8967" width="2.9296875" style="64" customWidth="1"/>
    <col min="8968" max="8968" width="20.796875" style="64" customWidth="1"/>
    <col min="8969" max="8969" width="16.19921875" style="64" customWidth="1"/>
    <col min="8970" max="9215" width="6.265625" style="64"/>
    <col min="9216" max="9216" width="1.19921875" style="64" customWidth="1"/>
    <col min="9217" max="9217" width="24.06640625" style="64" customWidth="1"/>
    <col min="9218" max="9218" width="6.9296875" style="64" customWidth="1"/>
    <col min="9219" max="9220" width="8.06640625" style="64" customWidth="1"/>
    <col min="9221" max="9221" width="8.19921875" style="64" customWidth="1"/>
    <col min="9222" max="9222" width="7.796875" style="64" customWidth="1"/>
    <col min="9223" max="9223" width="2.9296875" style="64" customWidth="1"/>
    <col min="9224" max="9224" width="20.796875" style="64" customWidth="1"/>
    <col min="9225" max="9225" width="16.19921875" style="64" customWidth="1"/>
    <col min="9226" max="9471" width="6.265625" style="64"/>
    <col min="9472" max="9472" width="1.19921875" style="64" customWidth="1"/>
    <col min="9473" max="9473" width="24.06640625" style="64" customWidth="1"/>
    <col min="9474" max="9474" width="6.9296875" style="64" customWidth="1"/>
    <col min="9475" max="9476" width="8.06640625" style="64" customWidth="1"/>
    <col min="9477" max="9477" width="8.19921875" style="64" customWidth="1"/>
    <col min="9478" max="9478" width="7.796875" style="64" customWidth="1"/>
    <col min="9479" max="9479" width="2.9296875" style="64" customWidth="1"/>
    <col min="9480" max="9480" width="20.796875" style="64" customWidth="1"/>
    <col min="9481" max="9481" width="16.19921875" style="64" customWidth="1"/>
    <col min="9482" max="9727" width="6.265625" style="64"/>
    <col min="9728" max="9728" width="1.19921875" style="64" customWidth="1"/>
    <col min="9729" max="9729" width="24.06640625" style="64" customWidth="1"/>
    <col min="9730" max="9730" width="6.9296875" style="64" customWidth="1"/>
    <col min="9731" max="9732" width="8.06640625" style="64" customWidth="1"/>
    <col min="9733" max="9733" width="8.19921875" style="64" customWidth="1"/>
    <col min="9734" max="9734" width="7.796875" style="64" customWidth="1"/>
    <col min="9735" max="9735" width="2.9296875" style="64" customWidth="1"/>
    <col min="9736" max="9736" width="20.796875" style="64" customWidth="1"/>
    <col min="9737" max="9737" width="16.19921875" style="64" customWidth="1"/>
    <col min="9738" max="9983" width="6.265625" style="64"/>
    <col min="9984" max="9984" width="1.19921875" style="64" customWidth="1"/>
    <col min="9985" max="9985" width="24.06640625" style="64" customWidth="1"/>
    <col min="9986" max="9986" width="6.9296875" style="64" customWidth="1"/>
    <col min="9987" max="9988" width="8.06640625" style="64" customWidth="1"/>
    <col min="9989" max="9989" width="8.19921875" style="64" customWidth="1"/>
    <col min="9990" max="9990" width="7.796875" style="64" customWidth="1"/>
    <col min="9991" max="9991" width="2.9296875" style="64" customWidth="1"/>
    <col min="9992" max="9992" width="20.796875" style="64" customWidth="1"/>
    <col min="9993" max="9993" width="16.19921875" style="64" customWidth="1"/>
    <col min="9994" max="10239" width="6.265625" style="64"/>
    <col min="10240" max="10240" width="1.19921875" style="64" customWidth="1"/>
    <col min="10241" max="10241" width="24.06640625" style="64" customWidth="1"/>
    <col min="10242" max="10242" width="6.9296875" style="64" customWidth="1"/>
    <col min="10243" max="10244" width="8.06640625" style="64" customWidth="1"/>
    <col min="10245" max="10245" width="8.19921875" style="64" customWidth="1"/>
    <col min="10246" max="10246" width="7.796875" style="64" customWidth="1"/>
    <col min="10247" max="10247" width="2.9296875" style="64" customWidth="1"/>
    <col min="10248" max="10248" width="20.796875" style="64" customWidth="1"/>
    <col min="10249" max="10249" width="16.19921875" style="64" customWidth="1"/>
    <col min="10250" max="10495" width="6.265625" style="64"/>
    <col min="10496" max="10496" width="1.19921875" style="64" customWidth="1"/>
    <col min="10497" max="10497" width="24.06640625" style="64" customWidth="1"/>
    <col min="10498" max="10498" width="6.9296875" style="64" customWidth="1"/>
    <col min="10499" max="10500" width="8.06640625" style="64" customWidth="1"/>
    <col min="10501" max="10501" width="8.19921875" style="64" customWidth="1"/>
    <col min="10502" max="10502" width="7.796875" style="64" customWidth="1"/>
    <col min="10503" max="10503" width="2.9296875" style="64" customWidth="1"/>
    <col min="10504" max="10504" width="20.796875" style="64" customWidth="1"/>
    <col min="10505" max="10505" width="16.19921875" style="64" customWidth="1"/>
    <col min="10506" max="10751" width="6.265625" style="64"/>
    <col min="10752" max="10752" width="1.19921875" style="64" customWidth="1"/>
    <col min="10753" max="10753" width="24.06640625" style="64" customWidth="1"/>
    <col min="10754" max="10754" width="6.9296875" style="64" customWidth="1"/>
    <col min="10755" max="10756" width="8.06640625" style="64" customWidth="1"/>
    <col min="10757" max="10757" width="8.19921875" style="64" customWidth="1"/>
    <col min="10758" max="10758" width="7.796875" style="64" customWidth="1"/>
    <col min="10759" max="10759" width="2.9296875" style="64" customWidth="1"/>
    <col min="10760" max="10760" width="20.796875" style="64" customWidth="1"/>
    <col min="10761" max="10761" width="16.19921875" style="64" customWidth="1"/>
    <col min="10762" max="11007" width="6.265625" style="64"/>
    <col min="11008" max="11008" width="1.19921875" style="64" customWidth="1"/>
    <col min="11009" max="11009" width="24.06640625" style="64" customWidth="1"/>
    <col min="11010" max="11010" width="6.9296875" style="64" customWidth="1"/>
    <col min="11011" max="11012" width="8.06640625" style="64" customWidth="1"/>
    <col min="11013" max="11013" width="8.19921875" style="64" customWidth="1"/>
    <col min="11014" max="11014" width="7.796875" style="64" customWidth="1"/>
    <col min="11015" max="11015" width="2.9296875" style="64" customWidth="1"/>
    <col min="11016" max="11016" width="20.796875" style="64" customWidth="1"/>
    <col min="11017" max="11017" width="16.19921875" style="64" customWidth="1"/>
    <col min="11018" max="11263" width="6.265625" style="64"/>
    <col min="11264" max="11264" width="1.19921875" style="64" customWidth="1"/>
    <col min="11265" max="11265" width="24.06640625" style="64" customWidth="1"/>
    <col min="11266" max="11266" width="6.9296875" style="64" customWidth="1"/>
    <col min="11267" max="11268" width="8.06640625" style="64" customWidth="1"/>
    <col min="11269" max="11269" width="8.19921875" style="64" customWidth="1"/>
    <col min="11270" max="11270" width="7.796875" style="64" customWidth="1"/>
    <col min="11271" max="11271" width="2.9296875" style="64" customWidth="1"/>
    <col min="11272" max="11272" width="20.796875" style="64" customWidth="1"/>
    <col min="11273" max="11273" width="16.19921875" style="64" customWidth="1"/>
    <col min="11274" max="11519" width="6.265625" style="64"/>
    <col min="11520" max="11520" width="1.19921875" style="64" customWidth="1"/>
    <col min="11521" max="11521" width="24.06640625" style="64" customWidth="1"/>
    <col min="11522" max="11522" width="6.9296875" style="64" customWidth="1"/>
    <col min="11523" max="11524" width="8.06640625" style="64" customWidth="1"/>
    <col min="11525" max="11525" width="8.19921875" style="64" customWidth="1"/>
    <col min="11526" max="11526" width="7.796875" style="64" customWidth="1"/>
    <col min="11527" max="11527" width="2.9296875" style="64" customWidth="1"/>
    <col min="11528" max="11528" width="20.796875" style="64" customWidth="1"/>
    <col min="11529" max="11529" width="16.19921875" style="64" customWidth="1"/>
    <col min="11530" max="11775" width="6.265625" style="64"/>
    <col min="11776" max="11776" width="1.19921875" style="64" customWidth="1"/>
    <col min="11777" max="11777" width="24.06640625" style="64" customWidth="1"/>
    <col min="11778" max="11778" width="6.9296875" style="64" customWidth="1"/>
    <col min="11779" max="11780" width="8.06640625" style="64" customWidth="1"/>
    <col min="11781" max="11781" width="8.19921875" style="64" customWidth="1"/>
    <col min="11782" max="11782" width="7.796875" style="64" customWidth="1"/>
    <col min="11783" max="11783" width="2.9296875" style="64" customWidth="1"/>
    <col min="11784" max="11784" width="20.796875" style="64" customWidth="1"/>
    <col min="11785" max="11785" width="16.19921875" style="64" customWidth="1"/>
    <col min="11786" max="12031" width="6.265625" style="64"/>
    <col min="12032" max="12032" width="1.19921875" style="64" customWidth="1"/>
    <col min="12033" max="12033" width="24.06640625" style="64" customWidth="1"/>
    <col min="12034" max="12034" width="6.9296875" style="64" customWidth="1"/>
    <col min="12035" max="12036" width="8.06640625" style="64" customWidth="1"/>
    <col min="12037" max="12037" width="8.19921875" style="64" customWidth="1"/>
    <col min="12038" max="12038" width="7.796875" style="64" customWidth="1"/>
    <col min="12039" max="12039" width="2.9296875" style="64" customWidth="1"/>
    <col min="12040" max="12040" width="20.796875" style="64" customWidth="1"/>
    <col min="12041" max="12041" width="16.19921875" style="64" customWidth="1"/>
    <col min="12042" max="12287" width="6.265625" style="64"/>
    <col min="12288" max="12288" width="1.19921875" style="64" customWidth="1"/>
    <col min="12289" max="12289" width="24.06640625" style="64" customWidth="1"/>
    <col min="12290" max="12290" width="6.9296875" style="64" customWidth="1"/>
    <col min="12291" max="12292" width="8.06640625" style="64" customWidth="1"/>
    <col min="12293" max="12293" width="8.19921875" style="64" customWidth="1"/>
    <col min="12294" max="12294" width="7.796875" style="64" customWidth="1"/>
    <col min="12295" max="12295" width="2.9296875" style="64" customWidth="1"/>
    <col min="12296" max="12296" width="20.796875" style="64" customWidth="1"/>
    <col min="12297" max="12297" width="16.19921875" style="64" customWidth="1"/>
    <col min="12298" max="12543" width="6.265625" style="64"/>
    <col min="12544" max="12544" width="1.19921875" style="64" customWidth="1"/>
    <col min="12545" max="12545" width="24.06640625" style="64" customWidth="1"/>
    <col min="12546" max="12546" width="6.9296875" style="64" customWidth="1"/>
    <col min="12547" max="12548" width="8.06640625" style="64" customWidth="1"/>
    <col min="12549" max="12549" width="8.19921875" style="64" customWidth="1"/>
    <col min="12550" max="12550" width="7.796875" style="64" customWidth="1"/>
    <col min="12551" max="12551" width="2.9296875" style="64" customWidth="1"/>
    <col min="12552" max="12552" width="20.796875" style="64" customWidth="1"/>
    <col min="12553" max="12553" width="16.19921875" style="64" customWidth="1"/>
    <col min="12554" max="12799" width="6.265625" style="64"/>
    <col min="12800" max="12800" width="1.19921875" style="64" customWidth="1"/>
    <col min="12801" max="12801" width="24.06640625" style="64" customWidth="1"/>
    <col min="12802" max="12802" width="6.9296875" style="64" customWidth="1"/>
    <col min="12803" max="12804" width="8.06640625" style="64" customWidth="1"/>
    <col min="12805" max="12805" width="8.19921875" style="64" customWidth="1"/>
    <col min="12806" max="12806" width="7.796875" style="64" customWidth="1"/>
    <col min="12807" max="12807" width="2.9296875" style="64" customWidth="1"/>
    <col min="12808" max="12808" width="20.796875" style="64" customWidth="1"/>
    <col min="12809" max="12809" width="16.19921875" style="64" customWidth="1"/>
    <col min="12810" max="13055" width="6.265625" style="64"/>
    <col min="13056" max="13056" width="1.19921875" style="64" customWidth="1"/>
    <col min="13057" max="13057" width="24.06640625" style="64" customWidth="1"/>
    <col min="13058" max="13058" width="6.9296875" style="64" customWidth="1"/>
    <col min="13059" max="13060" width="8.06640625" style="64" customWidth="1"/>
    <col min="13061" max="13061" width="8.19921875" style="64" customWidth="1"/>
    <col min="13062" max="13062" width="7.796875" style="64" customWidth="1"/>
    <col min="13063" max="13063" width="2.9296875" style="64" customWidth="1"/>
    <col min="13064" max="13064" width="20.796875" style="64" customWidth="1"/>
    <col min="13065" max="13065" width="16.19921875" style="64" customWidth="1"/>
    <col min="13066" max="13311" width="6.265625" style="64"/>
    <col min="13312" max="13312" width="1.19921875" style="64" customWidth="1"/>
    <col min="13313" max="13313" width="24.06640625" style="64" customWidth="1"/>
    <col min="13314" max="13314" width="6.9296875" style="64" customWidth="1"/>
    <col min="13315" max="13316" width="8.06640625" style="64" customWidth="1"/>
    <col min="13317" max="13317" width="8.19921875" style="64" customWidth="1"/>
    <col min="13318" max="13318" width="7.796875" style="64" customWidth="1"/>
    <col min="13319" max="13319" width="2.9296875" style="64" customWidth="1"/>
    <col min="13320" max="13320" width="20.796875" style="64" customWidth="1"/>
    <col min="13321" max="13321" width="16.19921875" style="64" customWidth="1"/>
    <col min="13322" max="13567" width="6.265625" style="64"/>
    <col min="13568" max="13568" width="1.19921875" style="64" customWidth="1"/>
    <col min="13569" max="13569" width="24.06640625" style="64" customWidth="1"/>
    <col min="13570" max="13570" width="6.9296875" style="64" customWidth="1"/>
    <col min="13571" max="13572" width="8.06640625" style="64" customWidth="1"/>
    <col min="13573" max="13573" width="8.19921875" style="64" customWidth="1"/>
    <col min="13574" max="13574" width="7.796875" style="64" customWidth="1"/>
    <col min="13575" max="13575" width="2.9296875" style="64" customWidth="1"/>
    <col min="13576" max="13576" width="20.796875" style="64" customWidth="1"/>
    <col min="13577" max="13577" width="16.19921875" style="64" customWidth="1"/>
    <col min="13578" max="13823" width="6.265625" style="64"/>
    <col min="13824" max="13824" width="1.19921875" style="64" customWidth="1"/>
    <col min="13825" max="13825" width="24.06640625" style="64" customWidth="1"/>
    <col min="13826" max="13826" width="6.9296875" style="64" customWidth="1"/>
    <col min="13827" max="13828" width="8.06640625" style="64" customWidth="1"/>
    <col min="13829" max="13829" width="8.19921875" style="64" customWidth="1"/>
    <col min="13830" max="13830" width="7.796875" style="64" customWidth="1"/>
    <col min="13831" max="13831" width="2.9296875" style="64" customWidth="1"/>
    <col min="13832" max="13832" width="20.796875" style="64" customWidth="1"/>
    <col min="13833" max="13833" width="16.19921875" style="64" customWidth="1"/>
    <col min="13834" max="14079" width="6.265625" style="64"/>
    <col min="14080" max="14080" width="1.19921875" style="64" customWidth="1"/>
    <col min="14081" max="14081" width="24.06640625" style="64" customWidth="1"/>
    <col min="14082" max="14082" width="6.9296875" style="64" customWidth="1"/>
    <col min="14083" max="14084" width="8.06640625" style="64" customWidth="1"/>
    <col min="14085" max="14085" width="8.19921875" style="64" customWidth="1"/>
    <col min="14086" max="14086" width="7.796875" style="64" customWidth="1"/>
    <col min="14087" max="14087" width="2.9296875" style="64" customWidth="1"/>
    <col min="14088" max="14088" width="20.796875" style="64" customWidth="1"/>
    <col min="14089" max="14089" width="16.19921875" style="64" customWidth="1"/>
    <col min="14090" max="14335" width="6.265625" style="64"/>
    <col min="14336" max="14336" width="1.19921875" style="64" customWidth="1"/>
    <col min="14337" max="14337" width="24.06640625" style="64" customWidth="1"/>
    <col min="14338" max="14338" width="6.9296875" style="64" customWidth="1"/>
    <col min="14339" max="14340" width="8.06640625" style="64" customWidth="1"/>
    <col min="14341" max="14341" width="8.19921875" style="64" customWidth="1"/>
    <col min="14342" max="14342" width="7.796875" style="64" customWidth="1"/>
    <col min="14343" max="14343" width="2.9296875" style="64" customWidth="1"/>
    <col min="14344" max="14344" width="20.796875" style="64" customWidth="1"/>
    <col min="14345" max="14345" width="16.19921875" style="64" customWidth="1"/>
    <col min="14346" max="14591" width="6.265625" style="64"/>
    <col min="14592" max="14592" width="1.19921875" style="64" customWidth="1"/>
    <col min="14593" max="14593" width="24.06640625" style="64" customWidth="1"/>
    <col min="14594" max="14594" width="6.9296875" style="64" customWidth="1"/>
    <col min="14595" max="14596" width="8.06640625" style="64" customWidth="1"/>
    <col min="14597" max="14597" width="8.19921875" style="64" customWidth="1"/>
    <col min="14598" max="14598" width="7.796875" style="64" customWidth="1"/>
    <col min="14599" max="14599" width="2.9296875" style="64" customWidth="1"/>
    <col min="14600" max="14600" width="20.796875" style="64" customWidth="1"/>
    <col min="14601" max="14601" width="16.19921875" style="64" customWidth="1"/>
    <col min="14602" max="14847" width="6.265625" style="64"/>
    <col min="14848" max="14848" width="1.19921875" style="64" customWidth="1"/>
    <col min="14849" max="14849" width="24.06640625" style="64" customWidth="1"/>
    <col min="14850" max="14850" width="6.9296875" style="64" customWidth="1"/>
    <col min="14851" max="14852" width="8.06640625" style="64" customWidth="1"/>
    <col min="14853" max="14853" width="8.19921875" style="64" customWidth="1"/>
    <col min="14854" max="14854" width="7.796875" style="64" customWidth="1"/>
    <col min="14855" max="14855" width="2.9296875" style="64" customWidth="1"/>
    <col min="14856" max="14856" width="20.796875" style="64" customWidth="1"/>
    <col min="14857" max="14857" width="16.19921875" style="64" customWidth="1"/>
    <col min="14858" max="15103" width="6.265625" style="64"/>
    <col min="15104" max="15104" width="1.19921875" style="64" customWidth="1"/>
    <col min="15105" max="15105" width="24.06640625" style="64" customWidth="1"/>
    <col min="15106" max="15106" width="6.9296875" style="64" customWidth="1"/>
    <col min="15107" max="15108" width="8.06640625" style="64" customWidth="1"/>
    <col min="15109" max="15109" width="8.19921875" style="64" customWidth="1"/>
    <col min="15110" max="15110" width="7.796875" style="64" customWidth="1"/>
    <col min="15111" max="15111" width="2.9296875" style="64" customWidth="1"/>
    <col min="15112" max="15112" width="20.796875" style="64" customWidth="1"/>
    <col min="15113" max="15113" width="16.19921875" style="64" customWidth="1"/>
    <col min="15114" max="15359" width="6.265625" style="64"/>
    <col min="15360" max="15360" width="1.19921875" style="64" customWidth="1"/>
    <col min="15361" max="15361" width="24.06640625" style="64" customWidth="1"/>
    <col min="15362" max="15362" width="6.9296875" style="64" customWidth="1"/>
    <col min="15363" max="15364" width="8.06640625" style="64" customWidth="1"/>
    <col min="15365" max="15365" width="8.19921875" style="64" customWidth="1"/>
    <col min="15366" max="15366" width="7.796875" style="64" customWidth="1"/>
    <col min="15367" max="15367" width="2.9296875" style="64" customWidth="1"/>
    <col min="15368" max="15368" width="20.796875" style="64" customWidth="1"/>
    <col min="15369" max="15369" width="16.19921875" style="64" customWidth="1"/>
    <col min="15370" max="15615" width="6.265625" style="64"/>
    <col min="15616" max="15616" width="1.19921875" style="64" customWidth="1"/>
    <col min="15617" max="15617" width="24.06640625" style="64" customWidth="1"/>
    <col min="15618" max="15618" width="6.9296875" style="64" customWidth="1"/>
    <col min="15619" max="15620" width="8.06640625" style="64" customWidth="1"/>
    <col min="15621" max="15621" width="8.19921875" style="64" customWidth="1"/>
    <col min="15622" max="15622" width="7.796875" style="64" customWidth="1"/>
    <col min="15623" max="15623" width="2.9296875" style="64" customWidth="1"/>
    <col min="15624" max="15624" width="20.796875" style="64" customWidth="1"/>
    <col min="15625" max="15625" width="16.19921875" style="64" customWidth="1"/>
    <col min="15626" max="15871" width="6.265625" style="64"/>
    <col min="15872" max="15872" width="1.19921875" style="64" customWidth="1"/>
    <col min="15873" max="15873" width="24.06640625" style="64" customWidth="1"/>
    <col min="15874" max="15874" width="6.9296875" style="64" customWidth="1"/>
    <col min="15875" max="15876" width="8.06640625" style="64" customWidth="1"/>
    <col min="15877" max="15877" width="8.19921875" style="64" customWidth="1"/>
    <col min="15878" max="15878" width="7.796875" style="64" customWidth="1"/>
    <col min="15879" max="15879" width="2.9296875" style="64" customWidth="1"/>
    <col min="15880" max="15880" width="20.796875" style="64" customWidth="1"/>
    <col min="15881" max="15881" width="16.19921875" style="64" customWidth="1"/>
    <col min="15882" max="16127" width="6.265625" style="64"/>
    <col min="16128" max="16128" width="1.19921875" style="64" customWidth="1"/>
    <col min="16129" max="16129" width="24.06640625" style="64" customWidth="1"/>
    <col min="16130" max="16130" width="6.9296875" style="64" customWidth="1"/>
    <col min="16131" max="16132" width="8.06640625" style="64" customWidth="1"/>
    <col min="16133" max="16133" width="8.19921875" style="64" customWidth="1"/>
    <col min="16134" max="16134" width="7.796875" style="64" customWidth="1"/>
    <col min="16135" max="16135" width="2.9296875" style="64" customWidth="1"/>
    <col min="16136" max="16136" width="20.796875" style="64" customWidth="1"/>
    <col min="16137" max="16137" width="16.19921875" style="64" customWidth="1"/>
    <col min="16138" max="16384" width="6.265625" style="64"/>
  </cols>
  <sheetData>
    <row r="1" spans="1:11" s="63" customFormat="1" ht="33" x14ac:dyDescent="0.75">
      <c r="A1" s="283" t="s">
        <v>165</v>
      </c>
      <c r="B1" s="284"/>
      <c r="C1" s="284"/>
      <c r="D1" s="284"/>
      <c r="E1" s="284"/>
      <c r="F1" s="284"/>
      <c r="G1" s="284"/>
      <c r="H1" s="284"/>
      <c r="I1" s="285"/>
    </row>
    <row r="2" spans="1:11" x14ac:dyDescent="0.6">
      <c r="A2" s="286" t="s">
        <v>104</v>
      </c>
      <c r="B2" s="286" t="s">
        <v>171</v>
      </c>
      <c r="C2" s="288" t="s">
        <v>105</v>
      </c>
      <c r="D2" s="289"/>
      <c r="E2" s="289"/>
      <c r="F2" s="289"/>
      <c r="G2" s="290"/>
      <c r="H2" s="286" t="s">
        <v>68</v>
      </c>
      <c r="I2" s="286" t="s">
        <v>41</v>
      </c>
      <c r="K2" s="65"/>
    </row>
    <row r="3" spans="1:11" x14ac:dyDescent="0.6">
      <c r="A3" s="287"/>
      <c r="B3" s="287"/>
      <c r="C3" s="159" t="s">
        <v>106</v>
      </c>
      <c r="D3" s="159" t="s">
        <v>107</v>
      </c>
      <c r="E3" s="159" t="s">
        <v>108</v>
      </c>
      <c r="F3" s="288" t="s">
        <v>95</v>
      </c>
      <c r="G3" s="290"/>
      <c r="H3" s="287"/>
      <c r="I3" s="287"/>
    </row>
    <row r="4" spans="1:11" x14ac:dyDescent="0.6">
      <c r="A4" s="67" t="s">
        <v>167</v>
      </c>
      <c r="B4" s="68" t="str">
        <f>IF('ตาราง 1 '!M24="","",'ตาราง 1 '!M24)</f>
        <v/>
      </c>
      <c r="C4" s="73" t="s">
        <v>111</v>
      </c>
      <c r="D4" s="73" t="s">
        <v>111</v>
      </c>
      <c r="E4" s="70" t="str">
        <f>IF('ตาราง 1 '!M14="","",'ตาราง 1 '!M14)</f>
        <v/>
      </c>
      <c r="F4" s="292" t="str">
        <f>IF('ตาราง 1 '!I7="","",'ตาราง 1 '!I7)</f>
        <v/>
      </c>
      <c r="G4" s="293"/>
      <c r="H4" s="169" t="str">
        <f>IF(F4="","",IF(F4&lt;=1.5,"ระดับปรับปรุงเร่งด่วน",IF(F4&lt;=2.5,"ระดับปรับปรุง",IF(F4&lt;=3.5,"ระดับพอใช้",IF(F4&lt;=4.5,"ระดับดี",IF(F4&lt;=5,"ระดับดีมาก",""))))))</f>
        <v/>
      </c>
      <c r="I4" s="71"/>
      <c r="J4" s="65"/>
      <c r="K4" s="65"/>
    </row>
    <row r="5" spans="1:11" x14ac:dyDescent="0.6">
      <c r="A5" s="69" t="s">
        <v>143</v>
      </c>
      <c r="B5" s="68">
        <f>IF('ตาราง 1 '!M25="","",'ตาราง 1 '!M25)</f>
        <v>0</v>
      </c>
      <c r="C5" s="73" t="s">
        <v>111</v>
      </c>
      <c r="D5" s="70" t="str">
        <f>IF('ตาราง 1 '!K9="","",'ตาราง 1 '!K9)</f>
        <v/>
      </c>
      <c r="E5" s="70" t="str">
        <f>IF('ตาราง 1 '!M15="","",'ตาราง 1 '!M15)</f>
        <v/>
      </c>
      <c r="F5" s="292" t="str">
        <f>IF('ตาราง 1 '!I16="","",'ตาราง 1 '!I16)</f>
        <v/>
      </c>
      <c r="G5" s="293"/>
      <c r="H5" s="170" t="str">
        <f>IF(F5="","",IF(F5&lt;=1.5,"ระดับปรับปรุงเร่งด่วน",IF(F5&lt;=2.5,"ระดับปรับปรุง",IF(F5&lt;=3.5,"ระดับพอใช้",IF(F5&lt;=4.5,"ระดับดี",IF(F5&lt;=5,"ระดับดีมาก",""))))))</f>
        <v/>
      </c>
      <c r="I5" s="72"/>
    </row>
    <row r="6" spans="1:11" x14ac:dyDescent="0.6">
      <c r="A6" s="69" t="s">
        <v>168</v>
      </c>
      <c r="B6" s="68" t="str">
        <f>IF('ตาราง 1 '!M26="","",'ตาราง 1 '!M26)</f>
        <v/>
      </c>
      <c r="C6" s="73" t="s">
        <v>111</v>
      </c>
      <c r="D6" s="70" t="str">
        <f>IF('ตาราง 1 '!M16="","",'ตาราง 1 '!M16)</f>
        <v/>
      </c>
      <c r="E6" s="70" t="str">
        <f>IF('ตาราง 1 '!K21="","",'ตาราง 1 '!K21)</f>
        <v/>
      </c>
      <c r="F6" s="292" t="str">
        <f>IF('ตาราง 1 '!I22="","",'ตาราง 1 '!I22)</f>
        <v/>
      </c>
      <c r="G6" s="293"/>
      <c r="H6" s="170" t="str">
        <f>IF(F6="","",IF(F6&lt;=1.5,"ระดับปรับปรุงเร่งด่วน",IF(F6&lt;=2.5,"ระดับปรับปรุง",IF(F6&lt;=3.5,"ระดับพอใช้",IF(F6&lt;=4.5,"ระดับดี",IF(F6&lt;=5,"ระดับดีมาก",""))))))</f>
        <v/>
      </c>
      <c r="I6" s="72"/>
    </row>
    <row r="7" spans="1:11" ht="42" x14ac:dyDescent="0.6">
      <c r="A7" s="69" t="s">
        <v>164</v>
      </c>
      <c r="B7" s="68" t="str">
        <f>IF('ตาราง 1 '!M27="","",'ตาราง 1 '!M27)</f>
        <v/>
      </c>
      <c r="C7" s="73" t="s">
        <v>111</v>
      </c>
      <c r="D7" s="70" t="str">
        <f>IF('ตาราง 1 '!K24="","",'ตาราง 1 '!K24)</f>
        <v/>
      </c>
      <c r="E7" s="70" t="str">
        <f>IF('ตาราง 1 '!K25="","",'ตาราง 1 '!K25)</f>
        <v/>
      </c>
      <c r="F7" s="292" t="str">
        <f>IF('ตาราง 1 '!I28="","",'ตาราง 1 '!I28)</f>
        <v/>
      </c>
      <c r="G7" s="293"/>
      <c r="H7" s="170" t="str">
        <f>IF(F7="","",IF(F7&lt;=1.5,"ระดับปรับปรุงเร่งด่วน",IF(F7&lt;=2.5,"ระดับปรับปรุง",IF(F7&lt;=3.5,"ระดับพอใช้",IF(F7&lt;=4.5,"ระดับดี",IF(F7&lt;=5,"ระดับดีมาก",""))))))</f>
        <v/>
      </c>
      <c r="I7" s="72"/>
    </row>
    <row r="8" spans="1:11" x14ac:dyDescent="0.6">
      <c r="A8" s="295" t="s">
        <v>166</v>
      </c>
      <c r="B8" s="296"/>
      <c r="C8" s="160" t="s">
        <v>111</v>
      </c>
      <c r="D8" s="163">
        <f>IF('ตาราง 1 '!O13="","",'ตาราง 1 '!O13)</f>
        <v>0</v>
      </c>
      <c r="E8" s="163">
        <f>IF('ตาราง 1 '!P13="","",'ตาราง 1 '!P13)</f>
        <v>0</v>
      </c>
      <c r="F8" s="294" t="str">
        <f>IF('ตาราง 1 '!K29="","",'ตาราง 1 '!K29)</f>
        <v/>
      </c>
      <c r="G8" s="294"/>
      <c r="H8" s="164" t="str">
        <f>IF(F8="","",IF(F8&lt;=1.5,"ระดับปรับปรุงเร่งด่วน",IF(F8&lt;=2.5,"ระดับปรับปรุง",IF(F8&lt;=3.5,"ระดับพอใช้",IF(F8&lt;=4.5,"ระดับดี",IF(F8&lt;=5,"ระดับดีมาก",""))))))</f>
        <v/>
      </c>
      <c r="I8" s="161"/>
    </row>
    <row r="9" spans="1:11" ht="42" x14ac:dyDescent="0.6">
      <c r="A9" s="297" t="s">
        <v>68</v>
      </c>
      <c r="B9" s="298"/>
      <c r="C9" s="162" t="str">
        <f>IF(C8&lt;=1.5,"ระดับปรับปรุงเร่งด่วน",IF(C8&lt;=2.5,"ระดับปรับปรุง",IF(C8&lt;=3.5,"ระดับพอใช้",IF(C8&lt;=4.5,"ระดับดี",IF(C8&lt;=5,"ระดับดีมาก","")))))</f>
        <v/>
      </c>
      <c r="D9" s="171" t="str">
        <f>IF(D8&lt;=1.5,"ระดับปรับปรุงเร่งด่วน",IF(D8&lt;=2.5,"ระดับปรับปรุง",IF(D8&lt;=3.5,"ระดับพอใช้",IF(D8&lt;=4.5,"ระดับดี",IF(D8&lt;=5,"ระดับดีมาก","")))))</f>
        <v>ระดับปรับปรุงเร่งด่วน</v>
      </c>
      <c r="E9" s="171" t="str">
        <f>IF(E8&lt;=1.5,"ระดับปรับปรุงเร่งด่วน",IF(E8&lt;=2.5,"ระดับปรับปรุง",IF(E8&lt;=3.5,"ระดับพอใช้",IF(E8&lt;=4.5,"ระดับดี",IF(E8&lt;=5,"ระดับดีมาก","")))))</f>
        <v>ระดับปรับปรุงเร่งด่วน</v>
      </c>
      <c r="F9" s="299"/>
      <c r="G9" s="299"/>
      <c r="H9" s="300"/>
      <c r="I9" s="300"/>
    </row>
    <row r="11" spans="1:11" x14ac:dyDescent="0.6">
      <c r="A11" s="291"/>
      <c r="B11" s="291"/>
      <c r="C11" s="291"/>
      <c r="D11" s="291"/>
      <c r="E11" s="291"/>
      <c r="F11" s="291"/>
      <c r="G11" s="291"/>
      <c r="H11" s="291"/>
      <c r="I11" s="291"/>
    </row>
  </sheetData>
  <sheetProtection algorithmName="SHA-512" hashValue="pHJ95FukNxaYVWlx7GjmdAwQyCMjRLosw7eKHAWI6QFWQr/pGAV2D9u4SHKvr3Y3fQflhwJjMED/A4ovD8u5fw==" saltValue="tX/aeZBfMLnFovQ1agROQg==" spinCount="100000" sheet="1" objects="1" scenarios="1"/>
  <mergeCells count="17">
    <mergeCell ref="A11:I11"/>
    <mergeCell ref="F4:G4"/>
    <mergeCell ref="F5:G5"/>
    <mergeCell ref="F6:G6"/>
    <mergeCell ref="F7:G7"/>
    <mergeCell ref="F8:G8"/>
    <mergeCell ref="A8:B8"/>
    <mergeCell ref="A9:B9"/>
    <mergeCell ref="F9:G9"/>
    <mergeCell ref="H9:I9"/>
    <mergeCell ref="A1:I1"/>
    <mergeCell ref="B2:B3"/>
    <mergeCell ref="C2:G2"/>
    <mergeCell ref="H2:H3"/>
    <mergeCell ref="I2:I3"/>
    <mergeCell ref="F3:G3"/>
    <mergeCell ref="A2:A3"/>
  </mergeCells>
  <conditionalFormatting sqref="H4:H6">
    <cfRule type="containsErrors" dxfId="14" priority="23">
      <formula>ISERROR(H4)</formula>
    </cfRule>
  </conditionalFormatting>
  <conditionalFormatting sqref="F8:H8">
    <cfRule type="containsErrors" dxfId="13" priority="25">
      <formula>ISERROR(F8)</formula>
    </cfRule>
  </conditionalFormatting>
  <conditionalFormatting sqref="F8:H8">
    <cfRule type="containsErrors" dxfId="12" priority="26">
      <formula>ISERROR(F8)</formula>
    </cfRule>
  </conditionalFormatting>
  <conditionalFormatting sqref="C8">
    <cfRule type="cellIs" dxfId="11" priority="22" operator="between">
      <formula>0</formula>
      <formula>0</formula>
    </cfRule>
  </conditionalFormatting>
  <conditionalFormatting sqref="B4:B5">
    <cfRule type="cellIs" dxfId="10" priority="21" operator="between">
      <formula>0</formula>
      <formula>0</formula>
    </cfRule>
  </conditionalFormatting>
  <conditionalFormatting sqref="C9:D9">
    <cfRule type="containsText" dxfId="9" priority="20" operator="containsText" text="ระดับปรับปรุงเร่งด่วน">
      <formula>NOT(ISERROR(SEARCH("ระดับปรับปรุงเร่งด่วน",C9)))</formula>
    </cfRule>
  </conditionalFormatting>
  <conditionalFormatting sqref="E9">
    <cfRule type="containsText" dxfId="8" priority="18" operator="containsText" text="ระดับปรับปรุงเร่งด่วน">
      <formula>NOT(ISERROR(SEARCH("ระดับปรับปรุงเร่งด่วน",E9)))</formula>
    </cfRule>
  </conditionalFormatting>
  <conditionalFormatting sqref="B6">
    <cfRule type="cellIs" dxfId="7" priority="15" operator="between">
      <formula>0</formula>
      <formula>0</formula>
    </cfRule>
  </conditionalFormatting>
  <conditionalFormatting sqref="B7">
    <cfRule type="cellIs" dxfId="6" priority="14" operator="between">
      <formula>0</formula>
      <formula>0</formula>
    </cfRule>
  </conditionalFormatting>
  <conditionalFormatting sqref="F5:G5">
    <cfRule type="containsErrors" dxfId="5" priority="28">
      <formula>ISERROR(F5)</formula>
    </cfRule>
  </conditionalFormatting>
  <conditionalFormatting sqref="F4:G4">
    <cfRule type="containsErrors" dxfId="4" priority="27">
      <formula>ISERROR(F4)</formula>
    </cfRule>
  </conditionalFormatting>
  <conditionalFormatting sqref="F7:G7">
    <cfRule type="containsErrors" dxfId="3" priority="10">
      <formula>ISERROR(F7)</formula>
    </cfRule>
  </conditionalFormatting>
  <conditionalFormatting sqref="F6:G6">
    <cfRule type="containsErrors" dxfId="2" priority="29">
      <formula>ISERROR(F6)</formula>
    </cfRule>
  </conditionalFormatting>
  <conditionalFormatting sqref="D8">
    <cfRule type="cellIs" dxfId="1" priority="2" operator="between">
      <formula>0</formula>
      <formula>0</formula>
    </cfRule>
  </conditionalFormatting>
  <conditionalFormatting sqref="E8">
    <cfRule type="cellIs" dxfId="0" priority="1" operator="between">
      <formula>0</formula>
      <formula>0</formula>
    </cfRule>
  </conditionalFormatting>
  <printOptions horizontalCentered="1"/>
  <pageMargins left="0.25" right="0.25" top="0.75" bottom="0.6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4"/>
  <sheetViews>
    <sheetView workbookViewId="0">
      <selection activeCell="A2" sqref="A2"/>
    </sheetView>
  </sheetViews>
  <sheetFormatPr defaultRowHeight="20.399999999999999" x14ac:dyDescent="0.35"/>
  <cols>
    <col min="1" max="1" width="35.9296875" customWidth="1"/>
    <col min="2" max="2" width="24" customWidth="1"/>
  </cols>
  <sheetData>
    <row r="2" spans="1:2" x14ac:dyDescent="0.35">
      <c r="A2" s="80" t="s">
        <v>115</v>
      </c>
      <c r="B2" s="74" t="s">
        <v>112</v>
      </c>
    </row>
    <row r="3" spans="1:2" x14ac:dyDescent="0.35">
      <c r="A3" s="75" t="s">
        <v>116</v>
      </c>
      <c r="B3" s="76">
        <v>8</v>
      </c>
    </row>
    <row r="4" spans="1:2" s="79" customFormat="1" hidden="1" x14ac:dyDescent="0.35">
      <c r="A4" s="77" t="s">
        <v>113</v>
      </c>
      <c r="B4" s="78">
        <v>4</v>
      </c>
    </row>
    <row r="5" spans="1:2" s="79" customFormat="1" hidden="1" x14ac:dyDescent="0.35">
      <c r="A5" s="77" t="s">
        <v>114</v>
      </c>
      <c r="B5" s="78">
        <v>6</v>
      </c>
    </row>
    <row r="6" spans="1:2" x14ac:dyDescent="0.35">
      <c r="A6" s="75" t="s">
        <v>117</v>
      </c>
      <c r="B6" s="76">
        <v>20</v>
      </c>
    </row>
    <row r="7" spans="1:2" x14ac:dyDescent="0.35">
      <c r="A7" s="75" t="s">
        <v>118</v>
      </c>
      <c r="B7" s="76">
        <v>20</v>
      </c>
    </row>
    <row r="8" spans="1:2" x14ac:dyDescent="0.35">
      <c r="A8" s="75" t="s">
        <v>119</v>
      </c>
      <c r="B8" s="76">
        <v>8</v>
      </c>
    </row>
    <row r="9" spans="1:2" x14ac:dyDescent="0.35">
      <c r="A9" s="75" t="s">
        <v>120</v>
      </c>
      <c r="B9" s="76">
        <v>20</v>
      </c>
    </row>
    <row r="10" spans="1:2" x14ac:dyDescent="0.35">
      <c r="A10" s="75" t="s">
        <v>121</v>
      </c>
      <c r="B10" s="76">
        <v>25</v>
      </c>
    </row>
    <row r="11" spans="1:2" x14ac:dyDescent="0.35">
      <c r="A11" s="75" t="s">
        <v>122</v>
      </c>
      <c r="B11" s="76">
        <v>50</v>
      </c>
    </row>
    <row r="12" spans="1:2" x14ac:dyDescent="0.35">
      <c r="A12" s="75" t="s">
        <v>123</v>
      </c>
      <c r="B12" s="76">
        <v>30</v>
      </c>
    </row>
    <row r="13" spans="1:2" x14ac:dyDescent="0.35">
      <c r="A13" s="75" t="s">
        <v>124</v>
      </c>
      <c r="B13" s="76">
        <v>8</v>
      </c>
    </row>
    <row r="14" spans="1:2" x14ac:dyDescent="0.35">
      <c r="A14" s="75" t="s">
        <v>125</v>
      </c>
      <c r="B14" s="76">
        <v>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F8" sqref="F8"/>
    </sheetView>
  </sheetViews>
  <sheetFormatPr defaultRowHeight="20.399999999999999" x14ac:dyDescent="0.35"/>
  <cols>
    <col min="2" max="2" width="9.265625" bestFit="1" customWidth="1"/>
  </cols>
  <sheetData>
    <row r="1" spans="1:2" x14ac:dyDescent="0.35">
      <c r="A1">
        <v>1.1000000000000001</v>
      </c>
      <c r="B1" s="66" t="e">
        <f>IF('ตาราง 1 '!#REF!="","",'ตาราง 1 '!#REF!)</f>
        <v>#REF!</v>
      </c>
    </row>
    <row r="2" spans="1:2" x14ac:dyDescent="0.35">
      <c r="A2">
        <v>1.2</v>
      </c>
      <c r="B2" s="66" t="e">
        <f>IF('ตาราง 1 '!#REF!="","",'ตาราง 1 '!#REF!)</f>
        <v>#REF!</v>
      </c>
    </row>
    <row r="3" spans="1:2" x14ac:dyDescent="0.35">
      <c r="A3">
        <v>1.3</v>
      </c>
      <c r="B3" s="66" t="e">
        <f>IF('ตาราง 1 '!#REF!="","",'ตาราง 1 '!#REF!)</f>
        <v>#REF!</v>
      </c>
    </row>
    <row r="4" spans="1:2" x14ac:dyDescent="0.35">
      <c r="A4">
        <v>1.4</v>
      </c>
      <c r="B4" s="66" t="e">
        <f>IF('ตาราง 1 '!#REF!="","",'ตาราง 1 '!#REF!)</f>
        <v>#REF!</v>
      </c>
    </row>
    <row r="5" spans="1:2" x14ac:dyDescent="0.35">
      <c r="A5">
        <v>1.5</v>
      </c>
      <c r="B5" s="66" t="str">
        <f>IF('ตาราง 1 '!K5="","",'ตาราง 1 '!K5)</f>
        <v/>
      </c>
    </row>
    <row r="6" spans="1:2" x14ac:dyDescent="0.35">
      <c r="A6">
        <v>1.6</v>
      </c>
      <c r="B6" s="66" t="str">
        <f>IF('ตาราง 1 '!K6="","",'ตาราง 1 '!K6)</f>
        <v/>
      </c>
    </row>
    <row r="7" spans="1:2" x14ac:dyDescent="0.35">
      <c r="A7">
        <v>2.1</v>
      </c>
      <c r="B7" s="66" t="str">
        <f>IF('ตาราง 1 '!K9="","",'ตาราง 1 '!K9)</f>
        <v/>
      </c>
    </row>
    <row r="8" spans="1:2" x14ac:dyDescent="0.35">
      <c r="A8">
        <v>2.2000000000000002</v>
      </c>
      <c r="B8" s="66" t="str">
        <f>IF('ตาราง 1 '!K10="","",'ตาราง 1 '!K10)</f>
        <v/>
      </c>
    </row>
    <row r="9" spans="1:2" x14ac:dyDescent="0.35">
      <c r="A9">
        <v>2.2999999999999998</v>
      </c>
      <c r="B9" s="66" t="str">
        <f>IF('ตาราง 1 '!K13="","",'ตาราง 1 '!K13)</f>
        <v/>
      </c>
    </row>
    <row r="10" spans="1:2" x14ac:dyDescent="0.35">
      <c r="A10">
        <v>3.1</v>
      </c>
      <c r="B10" s="66" t="str">
        <f>IF('ตาราง 1 '!K19="","",'ตาราง 1 '!K19)</f>
        <v/>
      </c>
    </row>
    <row r="11" spans="1:2" x14ac:dyDescent="0.35">
      <c r="A11">
        <v>4.0999999999999996</v>
      </c>
      <c r="B11" s="66" t="str">
        <f>IF('ตาราง 1 '!K24="","",'ตาราง 1 '!K24)</f>
        <v/>
      </c>
    </row>
    <row r="12" spans="1:2" x14ac:dyDescent="0.35">
      <c r="A12">
        <v>5.0999999999999996</v>
      </c>
      <c r="B12" s="66" t="e">
        <f>IF('ตาราง 1 '!#REF!="","",'ตาราง 1 '!#REF!)</f>
        <v>#REF!</v>
      </c>
    </row>
    <row r="13" spans="1:2" x14ac:dyDescent="0.35">
      <c r="A13">
        <v>5.2</v>
      </c>
      <c r="B13" s="66" t="e">
        <f>IF('ตาราง 1 '!#REF!="","",'ตาราง 1 '!#REF!)</f>
        <v>#REF!</v>
      </c>
    </row>
  </sheetData>
  <sheetProtection algorithmName="SHA-512" hashValue="Zxo6fSMJz6UgUkdmBp7JwWU4xvWwJvBsb6ABMn/yeOp6OpaL5AnCajmrlwIGCB5ORcGQWsmqktTY6XTdAZQOkA==" saltValue="Tm4A/3sgbee+b3Y8+jDGow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Q41"/>
  <sheetViews>
    <sheetView zoomScaleNormal="100" workbookViewId="0">
      <selection activeCell="H6" sqref="H6"/>
    </sheetView>
  </sheetViews>
  <sheetFormatPr defaultColWidth="9.06640625" defaultRowHeight="21" x14ac:dyDescent="0.4"/>
  <cols>
    <col min="1" max="16384" width="9.06640625" style="53"/>
  </cols>
  <sheetData>
    <row r="1" spans="2:17" x14ac:dyDescent="0.4">
      <c r="G1" s="54" t="s">
        <v>6</v>
      </c>
      <c r="H1" s="53" t="s">
        <v>89</v>
      </c>
      <c r="J1" s="53" t="s">
        <v>72</v>
      </c>
    </row>
    <row r="2" spans="2:17" x14ac:dyDescent="0.4">
      <c r="B2" s="53" t="s">
        <v>63</v>
      </c>
      <c r="D2" s="53" t="s">
        <v>99</v>
      </c>
      <c r="F2" s="53" t="s">
        <v>28</v>
      </c>
      <c r="G2" s="55" t="s">
        <v>28</v>
      </c>
      <c r="H2" s="53" t="s">
        <v>66</v>
      </c>
      <c r="J2" s="51" t="s">
        <v>51</v>
      </c>
      <c r="K2" s="52" t="s">
        <v>69</v>
      </c>
      <c r="L2" s="52"/>
      <c r="M2" s="52"/>
      <c r="N2" s="52"/>
      <c r="O2" s="52"/>
      <c r="P2" s="52"/>
      <c r="Q2" s="52"/>
    </row>
    <row r="3" spans="2:17" x14ac:dyDescent="0.4">
      <c r="B3" s="53" t="s">
        <v>49</v>
      </c>
      <c r="D3" s="53" t="s">
        <v>56</v>
      </c>
      <c r="F3" s="53" t="s">
        <v>73</v>
      </c>
      <c r="G3" s="55">
        <v>0</v>
      </c>
      <c r="H3" s="53" t="s">
        <v>67</v>
      </c>
      <c r="J3" s="51" t="s">
        <v>50</v>
      </c>
      <c r="K3" s="52" t="s">
        <v>70</v>
      </c>
      <c r="L3" s="52"/>
      <c r="M3" s="52"/>
      <c r="N3" s="52"/>
      <c r="O3" s="52"/>
      <c r="P3" s="52"/>
      <c r="Q3" s="52"/>
    </row>
    <row r="4" spans="2:17" x14ac:dyDescent="0.4">
      <c r="B4" s="53" t="s">
        <v>50</v>
      </c>
      <c r="D4" s="53" t="s">
        <v>57</v>
      </c>
      <c r="F4" s="53" t="s">
        <v>0</v>
      </c>
      <c r="G4" s="55">
        <v>1</v>
      </c>
      <c r="H4" s="53" t="s">
        <v>109</v>
      </c>
      <c r="J4" s="51" t="s">
        <v>49</v>
      </c>
      <c r="K4" s="52" t="s">
        <v>71</v>
      </c>
      <c r="L4" s="52"/>
      <c r="M4" s="52"/>
      <c r="N4" s="52"/>
      <c r="O4" s="52"/>
      <c r="P4" s="52"/>
      <c r="Q4" s="52"/>
    </row>
    <row r="5" spans="2:17" x14ac:dyDescent="0.4">
      <c r="B5" s="53" t="s">
        <v>51</v>
      </c>
      <c r="D5" s="53" t="s">
        <v>58</v>
      </c>
      <c r="F5" s="53" t="s">
        <v>10</v>
      </c>
      <c r="G5" s="55">
        <v>2</v>
      </c>
      <c r="H5" s="53" t="s">
        <v>110</v>
      </c>
    </row>
    <row r="6" spans="2:17" x14ac:dyDescent="0.4">
      <c r="D6" s="53" t="s">
        <v>59</v>
      </c>
      <c r="G6" s="55">
        <v>3</v>
      </c>
    </row>
    <row r="7" spans="2:17" x14ac:dyDescent="0.4">
      <c r="D7" s="53" t="s">
        <v>60</v>
      </c>
      <c r="G7" s="55">
        <v>4</v>
      </c>
      <c r="J7" s="52" t="s">
        <v>80</v>
      </c>
    </row>
    <row r="8" spans="2:17" x14ac:dyDescent="0.4">
      <c r="D8" s="53" t="s">
        <v>61</v>
      </c>
      <c r="F8" s="53" t="s">
        <v>28</v>
      </c>
      <c r="G8" s="55">
        <v>5</v>
      </c>
      <c r="J8" s="52" t="e">
        <f>12-COUNTIF(#REF!,"ไม่ประเมินเกณฑ์นี้")</f>
        <v>#REF!</v>
      </c>
    </row>
    <row r="9" spans="2:17" x14ac:dyDescent="0.4">
      <c r="D9" s="53" t="s">
        <v>62</v>
      </c>
      <c r="F9" s="53" t="s">
        <v>0</v>
      </c>
      <c r="J9" s="51" t="s">
        <v>51</v>
      </c>
      <c r="K9" s="52"/>
    </row>
    <row r="10" spans="2:17" x14ac:dyDescent="0.4">
      <c r="F10" s="53" t="s">
        <v>10</v>
      </c>
      <c r="J10" s="51" t="s">
        <v>50</v>
      </c>
      <c r="K10" s="53" t="s">
        <v>74</v>
      </c>
      <c r="N10" s="53" t="s">
        <v>96</v>
      </c>
    </row>
    <row r="11" spans="2:17" x14ac:dyDescent="0.4">
      <c r="J11" s="51" t="s">
        <v>49</v>
      </c>
      <c r="K11" s="53" t="s">
        <v>73</v>
      </c>
    </row>
    <row r="13" spans="2:17" x14ac:dyDescent="0.4">
      <c r="K13" s="56" t="s">
        <v>8</v>
      </c>
      <c r="L13" s="57"/>
    </row>
    <row r="14" spans="2:17" x14ac:dyDescent="0.4">
      <c r="K14" s="56" t="s">
        <v>9</v>
      </c>
      <c r="L14" s="57"/>
    </row>
    <row r="15" spans="2:17" x14ac:dyDescent="0.4">
      <c r="K15" s="56" t="s">
        <v>16</v>
      </c>
      <c r="L15" s="57"/>
    </row>
    <row r="16" spans="2:17" x14ac:dyDescent="0.4">
      <c r="K16" s="56" t="s">
        <v>17</v>
      </c>
      <c r="L16" s="57"/>
    </row>
    <row r="17" spans="10:16" x14ac:dyDescent="0.4">
      <c r="K17" s="56" t="s">
        <v>46</v>
      </c>
      <c r="L17" s="57"/>
    </row>
    <row r="18" spans="10:16" x14ac:dyDescent="0.4">
      <c r="K18" s="56" t="s">
        <v>18</v>
      </c>
      <c r="L18" s="57"/>
    </row>
    <row r="19" spans="10:16" x14ac:dyDescent="0.4">
      <c r="K19" s="56" t="s">
        <v>19</v>
      </c>
      <c r="L19" s="57"/>
    </row>
    <row r="20" spans="10:16" x14ac:dyDescent="0.4">
      <c r="K20" s="56" t="s">
        <v>90</v>
      </c>
      <c r="L20" s="57"/>
    </row>
    <row r="21" spans="10:16" x14ac:dyDescent="0.4">
      <c r="K21" s="56" t="s">
        <v>21</v>
      </c>
      <c r="L21" s="57"/>
    </row>
    <row r="22" spans="10:16" x14ac:dyDescent="0.4">
      <c r="K22" s="56" t="s">
        <v>22</v>
      </c>
      <c r="L22" s="57"/>
    </row>
    <row r="23" spans="10:16" x14ac:dyDescent="0.4">
      <c r="K23" s="56" t="s">
        <v>23</v>
      </c>
      <c r="L23" s="57"/>
    </row>
    <row r="24" spans="10:16" x14ac:dyDescent="0.4">
      <c r="K24" s="56" t="s">
        <v>24</v>
      </c>
      <c r="L24" s="57"/>
    </row>
    <row r="26" spans="10:16" x14ac:dyDescent="0.4">
      <c r="J26" s="53" t="s">
        <v>73</v>
      </c>
      <c r="K26" s="58" t="s">
        <v>81</v>
      </c>
      <c r="L26" s="59"/>
      <c r="M26" s="60"/>
      <c r="N26" s="60"/>
      <c r="O26" s="60"/>
      <c r="P26" s="60"/>
    </row>
    <row r="27" spans="10:16" x14ac:dyDescent="0.4">
      <c r="J27" s="53" t="s">
        <v>0</v>
      </c>
      <c r="K27" s="58" t="s">
        <v>82</v>
      </c>
      <c r="L27" s="59"/>
      <c r="M27" s="60"/>
      <c r="N27" s="60"/>
      <c r="O27" s="60"/>
      <c r="P27" s="60"/>
    </row>
    <row r="28" spans="10:16" x14ac:dyDescent="0.4">
      <c r="J28" s="53" t="s">
        <v>10</v>
      </c>
      <c r="K28" s="58" t="s">
        <v>75</v>
      </c>
      <c r="L28" s="59"/>
      <c r="M28" s="60"/>
      <c r="N28" s="60"/>
      <c r="O28" s="60"/>
      <c r="P28" s="60"/>
    </row>
    <row r="29" spans="10:16" x14ac:dyDescent="0.4">
      <c r="J29" s="53" t="s">
        <v>28</v>
      </c>
      <c r="K29" s="58" t="s">
        <v>76</v>
      </c>
      <c r="L29" s="59"/>
      <c r="M29" s="60"/>
      <c r="N29" s="60"/>
      <c r="O29" s="60"/>
      <c r="P29" s="60"/>
    </row>
    <row r="30" spans="10:16" x14ac:dyDescent="0.4">
      <c r="K30" s="58" t="s">
        <v>77</v>
      </c>
      <c r="L30" s="59"/>
      <c r="M30" s="60"/>
      <c r="N30" s="60"/>
      <c r="O30" s="60"/>
      <c r="P30" s="60"/>
    </row>
    <row r="31" spans="10:16" x14ac:dyDescent="0.4">
      <c r="K31" s="58" t="s">
        <v>91</v>
      </c>
      <c r="L31" s="59"/>
      <c r="M31" s="60"/>
      <c r="N31" s="60"/>
      <c r="O31" s="60"/>
      <c r="P31" s="60"/>
    </row>
    <row r="32" spans="10:16" x14ac:dyDescent="0.4">
      <c r="K32" s="58" t="s">
        <v>78</v>
      </c>
      <c r="L32" s="59"/>
      <c r="M32" s="60"/>
      <c r="N32" s="60"/>
      <c r="O32" s="60"/>
      <c r="P32" s="60"/>
    </row>
    <row r="33" spans="9:17" x14ac:dyDescent="0.4">
      <c r="K33" s="58" t="s">
        <v>79</v>
      </c>
      <c r="L33" s="59"/>
      <c r="M33" s="60"/>
      <c r="N33" s="60"/>
      <c r="O33" s="60"/>
      <c r="P33" s="60"/>
    </row>
    <row r="34" spans="9:17" x14ac:dyDescent="0.4">
      <c r="K34" s="56"/>
      <c r="L34" s="57"/>
    </row>
    <row r="35" spans="9:17" x14ac:dyDescent="0.4">
      <c r="J35" s="53" t="s">
        <v>83</v>
      </c>
      <c r="K35" s="56"/>
      <c r="L35" s="57"/>
    </row>
    <row r="36" spans="9:17" x14ac:dyDescent="0.4">
      <c r="I36" s="53" t="e">
        <f>IF(C3=อ้างอิง!J40,อ้างอิง!K40,IF(#REF!=อ้างอิง!M10,"",IF(#REF!=อ้างอิง!J11,"","โปรดเลือกระดับการประเมินหลักสูตร")))</f>
        <v>#REF!</v>
      </c>
      <c r="J36" s="51" t="s">
        <v>51</v>
      </c>
      <c r="K36" s="52" t="s">
        <v>84</v>
      </c>
      <c r="L36" s="52"/>
      <c r="M36" s="52"/>
      <c r="N36" s="52"/>
      <c r="O36" s="52"/>
      <c r="P36" s="52"/>
      <c r="Q36" s="52"/>
    </row>
    <row r="37" spans="9:17" x14ac:dyDescent="0.4">
      <c r="J37" s="51" t="s">
        <v>50</v>
      </c>
      <c r="K37" s="52" t="s">
        <v>85</v>
      </c>
      <c r="L37" s="52"/>
      <c r="M37" s="52"/>
      <c r="N37" s="52"/>
      <c r="O37" s="52"/>
      <c r="P37" s="52"/>
      <c r="Q37" s="52"/>
    </row>
    <row r="38" spans="9:17" x14ac:dyDescent="0.4">
      <c r="J38" s="51" t="s">
        <v>49</v>
      </c>
      <c r="K38" s="52" t="s">
        <v>86</v>
      </c>
      <c r="L38" s="52"/>
      <c r="M38" s="52"/>
      <c r="N38" s="52"/>
      <c r="O38" s="52"/>
      <c r="P38" s="52"/>
      <c r="Q38" s="52"/>
    </row>
    <row r="40" spans="9:17" x14ac:dyDescent="0.4">
      <c r="J40" s="53" t="s">
        <v>51</v>
      </c>
      <c r="K40" s="301" t="s">
        <v>45</v>
      </c>
      <c r="L40" s="302"/>
      <c r="M40" s="303"/>
    </row>
    <row r="41" spans="9:17" x14ac:dyDescent="0.4">
      <c r="K41" s="53" t="s">
        <v>88</v>
      </c>
    </row>
  </sheetData>
  <sheetProtection algorithmName="SHA-512" hashValue="6cpnULpG2Vk1lDClwZzhJCu00AXNB9XwK9yCBwF/Bs7KqUzaQeLznhHpFKB85Bqgts7ypQ22uIov2G3YiZFItA==" saltValue="dtkf00f0heF2qtlntujeGA==" spinCount="100000" sheet="1" objects="1" scenarios="1"/>
  <mergeCells count="1">
    <mergeCell ref="K40:M4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8</vt:i4>
      </vt:variant>
      <vt:variant>
        <vt:lpstr>ช่วงที่มีชื่อ</vt:lpstr>
      </vt:variant>
      <vt:variant>
        <vt:i4>4</vt:i4>
      </vt:variant>
    </vt:vector>
  </HeadingPairs>
  <TitlesOfParts>
    <vt:vector size="12" baseType="lpstr">
      <vt:lpstr>กรอกผลระดับหลักสูตร</vt:lpstr>
      <vt:lpstr>Sheet1</vt:lpstr>
      <vt:lpstr>วิธีใช้ </vt:lpstr>
      <vt:lpstr>ตาราง 1 </vt:lpstr>
      <vt:lpstr>ตาราง 2</vt:lpstr>
      <vt:lpstr>CDS</vt:lpstr>
      <vt:lpstr>Sheet4</vt:lpstr>
      <vt:lpstr>อ้างอิง</vt:lpstr>
      <vt:lpstr>'ตาราง 1 '!Print_Area</vt:lpstr>
      <vt:lpstr>'วิธีใช้ '!Print_Area</vt:lpstr>
      <vt:lpstr>'ตาราง 1 '!Print_Titles</vt:lpstr>
      <vt:lpstr>'วิธีใช้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VRU</dc:creator>
  <cp:lastModifiedBy>Vice President_VRU</cp:lastModifiedBy>
  <cp:lastPrinted>2019-12-02T02:09:51Z</cp:lastPrinted>
  <dcterms:created xsi:type="dcterms:W3CDTF">2015-07-17T02:38:54Z</dcterms:created>
  <dcterms:modified xsi:type="dcterms:W3CDTF">2020-03-05T09:37:44Z</dcterms:modified>
</cp:coreProperties>
</file>