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D:\Desktop\กิ่งก้อย งานประกันคุณภาพ 62\2563\ตารางคำนวณสูตร ระดับคณะ\"/>
    </mc:Choice>
  </mc:AlternateContent>
  <bookViews>
    <workbookView xWindow="0" yWindow="0" windowWidth="23040" windowHeight="9420" tabRatio="715" firstSheet="3" activeTab="3"/>
  </bookViews>
  <sheets>
    <sheet name="กรอกผลระดับหลักสูตร" sheetId="4" state="hidden" r:id="rId1"/>
    <sheet name="Sheet1" sheetId="1" state="hidden" r:id="rId2"/>
    <sheet name="วิธีใช้ " sheetId="21" state="hidden" r:id="rId3"/>
    <sheet name="ตาราง 1 " sheetId="17" r:id="rId4"/>
    <sheet name="ตาราง 2" sheetId="18" r:id="rId5"/>
    <sheet name="CDS" sheetId="20" state="hidden" r:id="rId6"/>
    <sheet name="Sheet4" sheetId="19" state="hidden" r:id="rId7"/>
    <sheet name="อ้างอิง" sheetId="5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1" hidden="1">Sheet1!$B$3:$B$6</definedName>
    <definedName name="Faculty" localSheetId="4">[1]info!$E$3:$E$24</definedName>
    <definedName name="Faculty">#REF!</definedName>
    <definedName name="FacultyList" localSheetId="4">[2]info!$E$1:$E$22</definedName>
    <definedName name="FacultyList">#REF!</definedName>
    <definedName name="Have" localSheetId="4">[2]info!$G$1:$G$3</definedName>
    <definedName name="Have">#REF!</definedName>
    <definedName name="_xlnm.Print_Area" localSheetId="3">'ตาราง 1 '!$A$1:$L$51</definedName>
    <definedName name="_xlnm.Print_Area" localSheetId="2">'วิธีใช้ '!$A$1:$R$48</definedName>
    <definedName name="_xlnm.Print_Titles" localSheetId="3">'ตาราง 1 '!$3:$4</definedName>
    <definedName name="_xlnm.Print_Titles" localSheetId="2">'วิธีใช้ '!$1:$2</definedName>
    <definedName name="sa" localSheetId="3">[3]faculty!#REF!</definedName>
    <definedName name="sa" localSheetId="4">[2]faculty!#REF!</definedName>
    <definedName name="sa">[3]faculty!#REF!</definedName>
    <definedName name="Year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7" l="1"/>
  <c r="H16" i="17"/>
  <c r="D6" i="18"/>
  <c r="C1" i="18" l="1"/>
  <c r="H12" i="17"/>
  <c r="G16" i="17"/>
  <c r="H33" i="17"/>
  <c r="G33" i="17"/>
  <c r="H30" i="17"/>
  <c r="G30" i="17"/>
  <c r="I16" i="17" l="1"/>
  <c r="K16" i="17" s="1"/>
  <c r="I33" i="17"/>
  <c r="K33" i="17" s="1"/>
  <c r="I30" i="17"/>
  <c r="K30" i="17" s="1"/>
  <c r="K47" i="17" l="1"/>
  <c r="K46" i="17"/>
  <c r="K45" i="17"/>
  <c r="K25" i="17" l="1"/>
  <c r="K39" i="17" l="1"/>
  <c r="K48" i="17" l="1"/>
  <c r="I49" i="17" s="1"/>
  <c r="D10" i="18" s="1"/>
  <c r="K38" i="17" l="1"/>
  <c r="J38" i="17"/>
  <c r="J8" i="17" l="1"/>
  <c r="J7" i="17"/>
  <c r="J6" i="17"/>
  <c r="H9" i="17" l="1"/>
  <c r="G9" i="17"/>
  <c r="H6" i="17"/>
  <c r="G6" i="17"/>
  <c r="M48" i="17" l="1"/>
  <c r="B10" i="18" s="1"/>
  <c r="K6" i="17"/>
  <c r="I12" i="17"/>
  <c r="K12" i="17" s="1"/>
  <c r="I9" i="17"/>
  <c r="K9" i="17" s="1"/>
  <c r="O12" i="17" l="1"/>
  <c r="O13" i="17"/>
  <c r="L49" i="17"/>
  <c r="D8" i="18"/>
  <c r="O14" i="17" l="1"/>
  <c r="C12" i="18" s="1"/>
  <c r="C13" i="18" s="1"/>
  <c r="H22" i="17"/>
  <c r="G22" i="17"/>
  <c r="G19" i="17"/>
  <c r="H19" i="17"/>
  <c r="I22" i="17" l="1"/>
  <c r="K22" i="17" s="1"/>
  <c r="I19" i="17"/>
  <c r="K19" i="17" s="1"/>
  <c r="K15" i="17" s="1"/>
  <c r="K42" i="17"/>
  <c r="D9" i="18" s="1"/>
  <c r="K29" i="17" l="1"/>
  <c r="D7" i="18" s="1"/>
  <c r="M14" i="17" l="1"/>
  <c r="M12" i="17"/>
  <c r="M40" i="17"/>
  <c r="B8" i="18" s="1"/>
  <c r="I40" i="17"/>
  <c r="L40" i="17" s="1"/>
  <c r="E8" i="18"/>
  <c r="J47" i="17"/>
  <c r="J46" i="17"/>
  <c r="M15" i="17" l="1"/>
  <c r="E6" i="18" s="1"/>
  <c r="U12" i="17"/>
  <c r="I36" i="17" l="1"/>
  <c r="U13" i="17"/>
  <c r="U14" i="17" s="1"/>
  <c r="E12" i="18" s="1"/>
  <c r="E13" i="18" s="1"/>
  <c r="J22" i="17"/>
  <c r="J19" i="17"/>
  <c r="J16" i="17" l="1"/>
  <c r="K26" i="17"/>
  <c r="I51" i="17" l="1"/>
  <c r="I50" i="17"/>
  <c r="I27" i="17"/>
  <c r="S13" i="17"/>
  <c r="S12" i="17"/>
  <c r="B11" i="19"/>
  <c r="K50" i="17" l="1"/>
  <c r="S14" i="17"/>
  <c r="D12" i="18" s="1"/>
  <c r="I43" i="17"/>
  <c r="L43" i="17" s="1"/>
  <c r="B9" i="18"/>
  <c r="A3" i="18"/>
  <c r="B13" i="19" l="1"/>
  <c r="B3" i="19"/>
  <c r="B6" i="19"/>
  <c r="B2" i="19" l="1"/>
  <c r="C6" i="18" s="1"/>
  <c r="B12" i="19"/>
  <c r="B10" i="19"/>
  <c r="B7" i="19"/>
  <c r="B5" i="19"/>
  <c r="D13" i="18" s="1"/>
  <c r="J12" i="17"/>
  <c r="J15" i="17"/>
  <c r="J48" i="17"/>
  <c r="J45" i="17"/>
  <c r="J42" i="17"/>
  <c r="J39" i="17"/>
  <c r="J33" i="17"/>
  <c r="J30" i="17"/>
  <c r="J29" i="17"/>
  <c r="J26" i="17"/>
  <c r="J25" i="17"/>
  <c r="B4" i="19" l="1"/>
  <c r="B1" i="19"/>
  <c r="J9" i="17"/>
  <c r="F9" i="18" l="1"/>
  <c r="H9" i="18" s="1"/>
  <c r="F10" i="18"/>
  <c r="H10" i="18" s="1"/>
  <c r="B6" i="18"/>
  <c r="B9" i="19"/>
  <c r="B8" i="19"/>
  <c r="F8" i="18"/>
  <c r="H8" i="18" s="1"/>
  <c r="F6" i="18" l="1"/>
  <c r="H6" i="18" s="1"/>
  <c r="L27" i="17"/>
  <c r="B7" i="18"/>
  <c r="B11" i="18" s="1"/>
  <c r="E7" i="18"/>
  <c r="L50" i="17"/>
  <c r="C11" i="18"/>
  <c r="D11" i="18"/>
  <c r="F7" i="18" l="1"/>
  <c r="H7" i="18" s="1"/>
  <c r="L36" i="17"/>
  <c r="E11" i="18"/>
  <c r="I36" i="5"/>
  <c r="J8" i="5"/>
  <c r="F12" i="18" l="1"/>
  <c r="H12" i="18" s="1"/>
  <c r="G25" i="4"/>
  <c r="H25" i="4" s="1"/>
  <c r="G24" i="4"/>
  <c r="H24" i="4" s="1"/>
  <c r="I24" i="4" s="1"/>
  <c r="G22" i="4"/>
  <c r="H45" i="4" s="1"/>
</calcChain>
</file>

<file path=xl/sharedStrings.xml><?xml version="1.0" encoding="utf-8"?>
<sst xmlns="http://schemas.openxmlformats.org/spreadsheetml/2006/main" count="323" uniqueCount="201">
  <si>
    <t>ผ่าน</t>
  </si>
  <si>
    <t>ผลการดำเนินงาน</t>
  </si>
  <si>
    <t>ตัวตั้ง</t>
  </si>
  <si>
    <t>ผลลัพธ์</t>
  </si>
  <si>
    <t>ตัวหาร</t>
  </si>
  <si>
    <t>องค์ประกอบที่ 2 บัณฑิต</t>
  </si>
  <si>
    <t>คะแนน</t>
  </si>
  <si>
    <t>องค์ประกอบที่ 5 หลักสูตร การเรียนการสอน การประเมินผู้เรียน</t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</si>
  <si>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</si>
  <si>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</si>
  <si>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</si>
  <si>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r>
      <t>ตาราง 1 ผลการประเมินตนเองรายตัวบ่งชี้ตามองค์ประกอบคุณภาพ</t>
    </r>
    <r>
      <rPr>
        <b/>
        <sz val="18"/>
        <color rgb="FF000000"/>
        <rFont val="TH SarabunPSK"/>
        <family val="2"/>
      </rPr>
      <t xml:space="preserve"> ระดับหลักสูตร</t>
    </r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</si>
  <si>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</si>
  <si>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</si>
  <si>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</si>
  <si>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/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</si>
  <si>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</si>
  <si>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</si>
  <si>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</si>
  <si>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</si>
  <si>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8. การตีพิมพ์เผยแพร่ผลงานของผู้สำเร็จการศึกษา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</si>
  <si>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</si>
  <si>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</si>
  <si>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</si>
  <si>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</si>
  <si>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</si>
  <si>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</si>
  <si>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</si>
  <si>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</si>
  <si>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</si>
  <si>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</si>
  <si>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</si>
  <si>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</si>
  <si>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</si>
  <si>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</si>
  <si>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</si>
  <si>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</si>
  <si>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</si>
  <si>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</si>
  <si>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</si>
  <si>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</si>
  <si>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</si>
  <si>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ร้อยละของอาจารย์ประจำหลักสูตรที่มีคุณวุฒิปริญญาเอก</t>
  </si>
  <si>
    <t xml:space="preserve">    - ร้อยละของอาจารย์ประจำหลักสูตรที่ดำรงตำแหน่งทางวิชาการ</t>
  </si>
  <si>
    <t xml:space="preserve">    - ผลงานวิชาการของอาจารย์ประจำหลักสูตร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</si>
  <si>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</si>
  <si>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</si>
  <si>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 xml:space="preserve">คะแนนเฉลี่ยตัวบ่งชี้ องค์ประกอบที่ 2 - 6  </t>
  </si>
  <si>
    <t>ระดับ</t>
  </si>
  <si>
    <t>ปริญญาตรี</t>
  </si>
  <si>
    <t>ปริญญาโท</t>
  </si>
  <si>
    <t>ปริญญาเอก</t>
  </si>
  <si>
    <t>ชื่อหลักสูตร</t>
  </si>
  <si>
    <t>ชื่อสาขาวิชา</t>
  </si>
  <si>
    <t>คณะ</t>
  </si>
  <si>
    <t>เลือกคณะที่หลักสูตรสังกัด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</si>
  <si>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</si>
  <si>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</si>
  <si>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</si>
  <si>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</si>
  <si>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</si>
  <si>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</si>
  <si>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</si>
  <si>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เลือกระดับปริญญา</t>
  </si>
  <si>
    <t xml:space="preserve">ผลการประเมินองค์ประกอบที่ 1 </t>
  </si>
  <si>
    <t>ตัวบ่งชี้ที่ 2.2 ผลงานของนักศึกษาและผู้สำเร็จการศึกษาในระดับปริญญาโทที่ได้รับการตีพิมพ์หรือเผยแพร่</t>
  </si>
  <si>
    <t>วิทยาศาสตร์และเทคโนโลยี</t>
  </si>
  <si>
    <t>มนุษยศาสตร์และสังคมศาสตร์</t>
  </si>
  <si>
    <t>จำนวนตัวบ่งชี้</t>
  </si>
  <si>
    <t>ผลการประเมิน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</si>
  <si>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</si>
  <si>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</si>
  <si>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</si>
  <si>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</si>
  <si>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</si>
  <si>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</si>
  <si>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</si>
  <si>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</si>
  <si>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</si>
  <si>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</si>
  <si>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</si>
  <si>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</si>
  <si>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</si>
  <si>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</si>
  <si>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</si>
  <si>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</si>
  <si>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</si>
  <si>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</si>
  <si>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>หน่วยนับ</t>
  </si>
  <si>
    <t>ร้อยละ</t>
  </si>
  <si>
    <t>อัตราส่วน</t>
  </si>
  <si>
    <t>เลือกกลุ่มสาขาวิชา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</si>
  <si>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</si>
  <si>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</si>
  <si>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>คะแนนฉลี่ย องค์ประกอบที่ 5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</si>
  <si>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</si>
  <si>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</si>
  <si>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</si>
  <si>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>คะแนนเฉลี่ย</t>
  </si>
  <si>
    <t>คะแนนจะไม่ปรากฏหากไม่เลือกกลุ่มสาขาวิชา</t>
  </si>
  <si>
    <t>ตาราง 1 ผลการประเมินรายตัวบ่งชี้ตามองค์ประกอบคุณภาพ ระดับคณะ</t>
  </si>
  <si>
    <t>คะแนนฉลี่ย องค์ประกอบที่ 1</t>
  </si>
  <si>
    <t>องค์ประกอบ ตัวบ่งชี้</t>
  </si>
  <si>
    <t>เลือกคณะ/หน่วยงาน</t>
  </si>
  <si>
    <t>ตัวบ่งชี้ที่  1.2 อาจารย์ประจำคณะที่มีคุณวุฒิปริญญาเอก</t>
  </si>
  <si>
    <t>ตัวบ่งชี้ที่  1.3 อาจารย์ประจำคณะที่ดำรงตำแหน่งทางวิชาการ</t>
  </si>
  <si>
    <t>ตัวบ่งชี้ที่  1.6 กิจกรรมนักศึกษาระดับปริญญาตรี</t>
  </si>
  <si>
    <t>ตัวบ่งชี้ที่  1.5 การบริการนักศึกษาระดับปริญญาตรี</t>
  </si>
  <si>
    <t>ข้อ</t>
  </si>
  <si>
    <t>ตัวบ่งชี้ที่  2.1 ระบบและกลไกการบริหารและพัฒนางานวิจัยหรืองานสร้างสรรค์</t>
  </si>
  <si>
    <t>องค์ประกอบที่ 3  การบริการวิชาการ</t>
  </si>
  <si>
    <t>องค์ประกอบที่ 5 การบริหารจัดการ</t>
  </si>
  <si>
    <t>คะแนนเฉลี่ยทุกตัวบ่งชี้ องค์ประกอบที่ 1-5</t>
  </si>
  <si>
    <t>บรรลุเป้าหมาย</t>
  </si>
  <si>
    <t>ค่าเป้าหมาย</t>
  </si>
  <si>
    <t>องค์ประกอบคุณภาพ</t>
  </si>
  <si>
    <t>คะแนนการประเมินเฉลี่ย</t>
  </si>
  <si>
    <t>I</t>
  </si>
  <si>
    <t>P</t>
  </si>
  <si>
    <t>O</t>
  </si>
  <si>
    <t xml:space="preserve">เฉลี่ยรวมทุกตัวบ่งชี้
ของทุกองค์ประกอบ
</t>
  </si>
  <si>
    <t>ตาราง 2 ตารางวิเคราะห์ผลการประเมินระดับคณะ</t>
  </si>
  <si>
    <t>วิทยาศาสตร์และเทคโนโลยี และ วิทยาศาสตร์สุขภาพ</t>
  </si>
  <si>
    <t>วิทยาศาสตร์และเทคโนโลยี และ มนุษยศาสตร์และสังคมศาสตร์</t>
  </si>
  <si>
    <t>รวมตัวบ่งชี้</t>
  </si>
  <si>
    <t>-</t>
  </si>
  <si>
    <t>สัดส่วนจำนวนนักศึกษาเต็มเวลาต่ออาจารย์ประจำ</t>
  </si>
  <si>
    <t xml:space="preserve">      - แพทย์ศาสตร์   4 : 1</t>
  </si>
  <si>
    <t xml:space="preserve">      - พยาบาลศาสตร์  6 : 1</t>
  </si>
  <si>
    <t>กรุณาคลิกเลือกเกณฑ์มาตรฐานตามกลุ่มสาขา</t>
  </si>
  <si>
    <t>1.วิทยาศาสตร์สุขภาพ 8 : 1</t>
  </si>
  <si>
    <t>2.วิทยาศาสตร์กายภาพ  20 : 1</t>
  </si>
  <si>
    <t>3.วิศวกรรมศาสตร์ 20 : 1</t>
  </si>
  <si>
    <t>4.สถาปัตยกรรมศาสตร์และการผังเมือง 8 : 1</t>
  </si>
  <si>
    <t>5.เกษตร ป่าไม้และประมง 20 : 1</t>
  </si>
  <si>
    <t>6.บริหารธุรกิจ พาณิชยศาสตร์ บัญชี การจัดการ การท่องเที่ยว เศรษฐศาสตร์ 20 : 1</t>
  </si>
  <si>
    <r>
      <rPr>
        <sz val="7"/>
        <color rgb="FF000000"/>
        <rFont val="Times New Roman"/>
        <family val="1"/>
      </rPr>
      <t xml:space="preserve"> 7.</t>
    </r>
    <r>
      <rPr>
        <sz val="14"/>
        <color rgb="FF000000"/>
        <rFont val="TH SarabunPSK"/>
        <family val="2"/>
      </rPr>
      <t>นิติศาสตร์ 50 : 1</t>
    </r>
  </si>
  <si>
    <t>8.ครุศาสตร์/ศึกษาศาสตร์ 30 : 1</t>
  </si>
  <si>
    <t>9.ศิลปกรรมศาสตร์ วิจิตรศิลป์และประยุกต์ศิลป์ 8 : 1</t>
  </si>
  <si>
    <t>10.สังคมศาสตร์/มนุษยศาสตร์ 25 : 1</t>
  </si>
  <si>
    <t>กรอกผลการดำเนินงาน/ข้อมูลพื้นฐานในช่องสีเหลือง</t>
  </si>
  <si>
    <r>
      <t xml:space="preserve">หมายเหตุ : หากหลักสูตรไม่ได้รับการประเมินในตัวบ่งชี้ใด ๆ  </t>
    </r>
    <r>
      <rPr>
        <b/>
        <u/>
        <sz val="28"/>
        <color rgb="FFFF0000"/>
        <rFont val="TH SarabunPSK"/>
        <family val="2"/>
      </rPr>
      <t>ไม่ต้อง</t>
    </r>
    <r>
      <rPr>
        <b/>
        <sz val="28"/>
        <color rgb="FFFF0000"/>
        <rFont val="TH SarabunPSK"/>
        <family val="2"/>
      </rPr>
      <t>กรอกข้อมูลในช่องผลดำเนินงาน (ช่องสีเหลือง)และโปรแกรมจะไม่นำตัวบ่งชี้นั้นๆมาเป็นตัวหารในการคำนวณ</t>
    </r>
  </si>
  <si>
    <r>
      <t xml:space="preserve">2) โปรแกรมคำนวณนี้ต้องใช้งานใน </t>
    </r>
    <r>
      <rPr>
        <b/>
        <u/>
        <sz val="36"/>
        <color rgb="FFC00000"/>
        <rFont val="TH SarabunPSK"/>
        <family val="2"/>
      </rPr>
      <t>MS Excel 2010</t>
    </r>
    <r>
      <rPr>
        <b/>
        <sz val="28"/>
        <color rgb="FF0000FF"/>
        <rFont val="TH SarabunPSK"/>
        <family val="2"/>
      </rPr>
      <t xml:space="preserve"> ขึ้นไป</t>
    </r>
  </si>
  <si>
    <t>3) วิธีการใช้งาน ดังนี้</t>
  </si>
  <si>
    <t>กรอกผลดำเนินงานที่หลักสูตรดำเนินการได้ในแต่ละตัวบ่งชี้โปรแกรมคำนวณจะคำนวณคะแนนให้โดยอัตโนมัติ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</si>
  <si>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</si>
  <si>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</si>
  <si>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</si>
  <si>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พัฒนาโดย nareekan poomkongthong</t>
  </si>
  <si>
    <t>update : 04/07/59</t>
  </si>
  <si>
    <t>วิธีการใช้โปรแกรมคำนวณผลการประเมินคุณภาพการศึกษาภายใน ระดับคณะ ประจำปีการศึกษา 2558</t>
  </si>
  <si>
    <r>
      <t xml:space="preserve">1) โปรแกรมคำนวณนี้ใช้สำหรับคำนวณผลการประเมิน </t>
    </r>
    <r>
      <rPr>
        <b/>
        <u/>
        <sz val="36"/>
        <color rgb="FFC00000"/>
        <rFont val="TH SarabunPSK"/>
        <family val="2"/>
      </rPr>
      <t>ระดับคณะ</t>
    </r>
    <r>
      <rPr>
        <b/>
        <sz val="28"/>
        <color rgb="FF0000FF"/>
        <rFont val="TH SarabunPSK"/>
        <family val="2"/>
      </rPr>
      <t>เท่านั้น !!</t>
    </r>
  </si>
  <si>
    <t>ขั้นตอนที่ 1 กรอกผลการดำเนินงาน/ข้อมูลพื้นฐานในตาราง 1 ของแต่ละตัวบ่งชี้ (ช่องสีเหลือง)</t>
  </si>
  <si>
    <t xml:space="preserve">
ร้อยละ</t>
  </si>
  <si>
    <t>กรอกจำนวนข้อมูลพื้นฐาน</t>
  </si>
  <si>
    <t>คะแนนเฉลี่ยตัวบ่งชี้ที่ 1.4</t>
  </si>
  <si>
    <t>(หากคณะไม่ได้รับการประเมินในตัวบ่งชี้ใด ๆ ไม่ต้องใส่ข้อมูลในช่องผลดำเนินงาน 
(ช่องสีเหลือง) และโปรแกรมจะไม่นำตัวบ่งชี้นั้นๆ มาเป็นตัวหารในการคำนวณ)</t>
  </si>
  <si>
    <t>องค์ประกอบที่ 1  ผลลัพธ์ผู้เรียน</t>
  </si>
  <si>
    <t>ตัวบ่งชี้ที่  1.1 คุณภาพบัณฑิตตามกรอบมาตรฐานคุณวุฒิระดับอุดมศึกษาแห่งชาติ</t>
  </si>
  <si>
    <t>องค์ประกอบทิ่ 2 การวิจัยและนวัตกรรม</t>
  </si>
  <si>
    <t xml:space="preserve">ตัวบ่งชี้ที่  2.3 ผลงานวิจัยหรืองานสร้างสรรค์ของอาจารย์ที่สร้างนวัตกรรมที่สอดคล้องกับการพัฒนาท้องถิ่น และโจทย์การพัฒนาประเทศ/แก้ไขปัญหาของท้องถิ่น/ปัญหาระดับประเทศ
</t>
  </si>
  <si>
    <t>ตัวบ่งชี้ที่  2.2 ผลงานทางวิชาการของอาจารย์ประจำ</t>
  </si>
  <si>
    <t>ตัวบ่งชี้ที่  3.1  การบริการวิชาการต่อสังคม</t>
  </si>
  <si>
    <t>ตัวบ่งชี้ที่  3.2  ระดับความสำเร็จของการบริการวิชาการ</t>
  </si>
  <si>
    <t>ตัวบ่งชี้ที่  4.1  ระบบและกลไกศิลปวัฒนธรรมและความเป็นไทย</t>
  </si>
  <si>
    <t>ตัวบ่งชี้ที่  5.1  การบริหารของคณะเพื่อการกำกับติดตามผลลัพธ์ตามพันธกิจ และเอกลักษณ์ของคณะ</t>
  </si>
  <si>
    <t>ตัวบ่งชี้ที่  5.2  ระบบการบริหารและพัฒนาบุคลากร</t>
  </si>
  <si>
    <t>(ปริญญาตรี) ผลงานของนักศึกษาระดับปริญญาตรีที่ได้รับการตีพิมพ์หรือเผยแพร่</t>
  </si>
  <si>
    <t xml:space="preserve">ตัวบ่งชี้ที่  1.4 </t>
  </si>
  <si>
    <t>(ปริญญาโท) ผลงานของนักศึกษาและผู้สำเร็จการศึกษาในระดับปริญญาโทที่ได้รับการตีพิมพ์หรือเผยแพร่</t>
  </si>
  <si>
    <t>(ปริญญาเอก) ผลงานของนักศึกษาและผู้สำเร็จการศึกษาในระดับปริญญาเอกที่ได้รับการตีพิมพ์หรือเผยแพร่</t>
  </si>
  <si>
    <t>องค์ประกอบที่ 4 ศิลปวัฒนธรรมและความเป็นไทย</t>
  </si>
  <si>
    <t>ตัวบ่งชี้ที่  5.3 ระบบกำกับการประกันคุณภาพหลักสูตร</t>
  </si>
  <si>
    <t>ตัวบ่งชี้ที่  5.4  การพัฒนาคุณครู (เฉพาะคณะครุศาสตร์)</t>
  </si>
  <si>
    <t>องค์ประกอบที่ 1 ผลลัพธ์ด้านผู้เรียน</t>
  </si>
  <si>
    <t>องค์ประกอบที่ 2 การวิจัยและนวัตกรรม</t>
  </si>
  <si>
    <t>องค์ประกอบที่ 3 การบริการวิชาการต่อสังคม</t>
  </si>
  <si>
    <t xml:space="preserve">องค์ประกอบที่ 4  ศิลปวัฒนธรรมและความเป็นไทย </t>
  </si>
  <si>
    <t>ผลรวมถ่วงน้ำหนักของผลงานที่ได้รับการตีพิมพ์หรือเผยแพร่ของนักศึกษาระดับปริญญาตรี</t>
  </si>
  <si>
    <t>จำนวนหลักสูตรทั้งหมดที่คณะรับผิดชอบ</t>
  </si>
  <si>
    <t>จำนวนอาจารย์ประจำคณะที่มีคุณวุฒิปริญาเอก</t>
  </si>
  <si>
    <t>จำนวนอาจารย์ประจำคณะทั้งหมด</t>
  </si>
  <si>
    <t>จำนวนอาจารย์ประจำคณะที่ดำรงตำแหน่งทางวิชาการ</t>
  </si>
  <si>
    <t>ผลลัพธ์
(ร้อยละ)</t>
  </si>
  <si>
    <t>จำนวนผลงานวิจัยหรืองานสร้างสรรค์ของอาจารย์ที่สร้างนวัตกรรมที่สอดคล้องกับการพัฒนาท้องถิ่นและโจทย์การพัฒนาประเทศ/แก้ไขปัญหาของท้องถิ่น/ปัญหาระดับชาติของอาจารย์</t>
  </si>
  <si>
    <t>จำนวนอาจารย์ประจำของคณะ/ทั้งหมด</t>
  </si>
  <si>
    <t>ผลรวมถ่วงน้ำหนักผลงานวิชาการของอาจารย์ประจำ</t>
  </si>
  <si>
    <t>ผลรวมถ่วงน้ำหนักของผลงานที่ได้รับการตีพิมพ์หรือเผยแพร่ของนักศึกษาระดับปริญญาเอก</t>
  </si>
  <si>
    <t>จำนวนผู้สำเร็จการศึกษาระดับปริญญาเอกทั้งหมด</t>
  </si>
  <si>
    <t>ผลรวมถ่วงน้ำหนักของผลงานที่ได้รับการตีพิมพ์หรือเผยแพร่ของนักศึกษาระดับปริญญาโท</t>
  </si>
  <si>
    <t>จำนวนผู้สำเร็จการศึกษาระดับปริญญาโททั้งหมด</t>
  </si>
  <si>
    <t>จำนวนนักศึกษาระดับปริญญาตรีทั้งหมดของคณะ</t>
  </si>
  <si>
    <t xml:space="preserve">     ผลรวมของคะแนนการประเมินคุณภาพบัณทิตตามกรอบมาตรฐานคุณวุฒิระดับอุดมศึกษาแห่งชาติของทุกหลักสูตร</t>
  </si>
  <si>
    <t>คณะ/วิทยาลัย :</t>
  </si>
  <si>
    <t xml:space="preserve">คณะวิทยาศาสตร์และเทคโนโลยี </t>
  </si>
  <si>
    <t>คณะสาธารณสุขศาสตร์</t>
  </si>
  <si>
    <t>...กรุณาเลือกคณะ…</t>
  </si>
  <si>
    <t>คะแนนประเมิน 
(เต็ม 5)</t>
  </si>
  <si>
    <t>รวม  I</t>
  </si>
  <si>
    <t>รวม P</t>
  </si>
  <si>
    <t>รวม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</si>
</sst>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\ร\้\อ\ย\ล\ะ\ 0.00"/>
    <numFmt numFmtId="188" formatCode="0\ \ข\้\อ"/>
    <numFmt numFmtId="189" formatCode="#,##0_ ;\-#,##0\ "/>
    <numFmt numFmtId="190" formatCode="[$-1010409]#,##0.00;\-#,##0.00"/>
    <numFmt numFmtId="191" formatCode="#,##0.00_ ;\-#,##0.00\ "/>
  </numFmts>
  <fonts count="62" x14ac:knownFonts="1">
    <font>
      <sz val="16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theme="1"/>
      <name val="TH SarabunPSK"/>
      <family val="2"/>
    </font>
    <font>
      <sz val="10"/>
      <name val="Arial"/>
      <family val="2"/>
    </font>
    <font>
      <sz val="14"/>
      <name val="Browallia New"/>
      <family val="2"/>
    </font>
    <font>
      <sz val="16"/>
      <color theme="1"/>
      <name val="Tahoma"/>
      <family val="2"/>
      <charset val="222"/>
      <scheme val="minor"/>
    </font>
    <font>
      <b/>
      <sz val="14"/>
      <name val="Cordia New"/>
      <family val="2"/>
    </font>
    <font>
      <sz val="15"/>
      <name val="Cordia New"/>
      <family val="2"/>
    </font>
    <font>
      <b/>
      <sz val="14"/>
      <name val="TH SarabunPSK"/>
      <family val="2"/>
    </font>
    <font>
      <sz val="10"/>
      <name val="TH SarabunPSK"/>
      <family val="2"/>
    </font>
    <font>
      <sz val="16"/>
      <name val="Angsana New"/>
      <family val="1"/>
    </font>
    <font>
      <sz val="20"/>
      <name val="Angsana New"/>
      <family val="1"/>
    </font>
    <font>
      <sz val="14"/>
      <name val="Angsana New"/>
      <family val="1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22"/>
      <name val="TH SarabunPSK"/>
      <family val="2"/>
    </font>
    <font>
      <b/>
      <sz val="28"/>
      <color rgb="FF0000FF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7"/>
      <color rgb="FF000000"/>
      <name val="Times New Roman"/>
      <family val="1"/>
    </font>
    <font>
      <b/>
      <sz val="28"/>
      <color rgb="FFFF0000"/>
      <name val="TH SarabunPSK"/>
      <family val="2"/>
    </font>
    <font>
      <b/>
      <u/>
      <sz val="28"/>
      <color rgb="FFFF0000"/>
      <name val="TH SarabunPSK"/>
      <family val="2"/>
    </font>
    <font>
      <b/>
      <sz val="48"/>
      <color theme="1"/>
      <name val="TH SarabunPSK"/>
      <family val="2"/>
    </font>
    <font>
      <b/>
      <u/>
      <sz val="36"/>
      <color rgb="FFC00000"/>
      <name val="TH SarabunPSK"/>
      <family val="2"/>
    </font>
    <font>
      <b/>
      <sz val="36"/>
      <name val="TH SarabunPSK"/>
      <family val="2"/>
    </font>
    <font>
      <b/>
      <sz val="28"/>
      <color rgb="FF000000"/>
      <name val="TH SarabunPSK"/>
      <family val="2"/>
    </font>
    <font>
      <b/>
      <sz val="22"/>
      <color theme="5" tint="-0.249977111117893"/>
      <name val="TH SarabunPSK"/>
      <family val="2"/>
    </font>
    <font>
      <sz val="16"/>
      <name val="Browallia New"/>
      <family val="2"/>
    </font>
    <font>
      <b/>
      <sz val="26"/>
      <color theme="1"/>
      <name val="TH SarabunPSK"/>
      <family val="2"/>
    </font>
    <font>
      <b/>
      <sz val="24"/>
      <name val="TH SarabunPSK"/>
      <family val="2"/>
    </font>
    <font>
      <sz val="15"/>
      <name val="TH SarabunPSK"/>
      <family val="2"/>
    </font>
    <font>
      <b/>
      <sz val="28"/>
      <name val="TH SarabunPSK"/>
      <family val="2"/>
    </font>
    <font>
      <sz val="16"/>
      <name val="Tahoma"/>
      <family val="2"/>
      <charset val="222"/>
      <scheme val="minor"/>
    </font>
    <font>
      <b/>
      <sz val="20"/>
      <name val="TH SarabunPSK"/>
      <family val="2"/>
    </font>
    <font>
      <b/>
      <sz val="40"/>
      <name val="TH SarabunPSK"/>
      <family val="2"/>
    </font>
    <font>
      <b/>
      <sz val="23"/>
      <name val="TH SarabunPSK"/>
      <family val="2"/>
    </font>
    <font>
      <sz val="12"/>
      <name val="TH SarabunPSK"/>
      <family val="2"/>
    </font>
    <font>
      <sz val="14"/>
      <name val="Tahoma"/>
      <family val="2"/>
      <charset val="222"/>
      <scheme val="minor"/>
    </font>
    <font>
      <b/>
      <sz val="10"/>
      <name val="TH SarabunPSK"/>
      <family val="2"/>
    </font>
    <font>
      <sz val="10"/>
      <name val="Tahoma"/>
      <family val="2"/>
      <charset val="222"/>
      <scheme val="minor"/>
    </font>
    <font>
      <b/>
      <sz val="16"/>
      <name val="TH Mali Grade 6"/>
    </font>
    <font>
      <b/>
      <sz val="14"/>
      <name val="TH Mali Grade 6"/>
    </font>
    <font>
      <sz val="14"/>
      <name val="TH Mali Grade 6"/>
    </font>
    <font>
      <sz val="16"/>
      <color theme="0"/>
      <name val="TH SarabunPSK"/>
      <family val="2"/>
    </font>
    <font>
      <sz val="16"/>
      <color theme="0"/>
      <name val="Tahoma"/>
      <family val="2"/>
      <charset val="222"/>
      <scheme val="minor"/>
    </font>
    <font>
      <b/>
      <sz val="16"/>
      <color theme="0"/>
      <name val="TH SarabunPSK"/>
      <family val="2"/>
    </font>
    <font>
      <b/>
      <sz val="14"/>
      <color theme="0"/>
      <name val="TH SarabunPSK"/>
      <family val="2"/>
    </font>
    <font>
      <sz val="15"/>
      <color theme="0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bgColor theme="0" tint="-0.14999847407452621"/>
      </patternFill>
    </fill>
    <fill>
      <patternFill patternType="mediumGray">
        <bgColor rgb="FFDDDDDD"/>
      </patternFill>
    </fill>
    <fill>
      <patternFill patternType="mediumGray">
        <bgColor theme="0"/>
      </patternFill>
    </fill>
    <fill>
      <patternFill patternType="mediumGray">
        <bgColor theme="2"/>
      </patternFill>
    </fill>
    <fill>
      <patternFill patternType="solid">
        <fgColor rgb="FF00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</borders>
  <cellStyleXfs count="10">
    <xf numFmtId="0" fontId="0" fillId="0" borderId="0"/>
    <xf numFmtId="0" fontId="2" fillId="0" borderId="0"/>
    <xf numFmtId="0" fontId="17" fillId="0" borderId="0">
      <alignment wrapText="1"/>
    </xf>
    <xf numFmtId="0" fontId="2" fillId="0" borderId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wrapText="1"/>
    </xf>
    <xf numFmtId="0" fontId="17" fillId="0" borderId="0">
      <alignment wrapText="1"/>
    </xf>
  </cellStyleXfs>
  <cellXfs count="375">
    <xf numFmtId="0" fontId="0" fillId="0" borderId="0" xfId="0"/>
    <xf numFmtId="4" fontId="0" fillId="0" borderId="0" xfId="0" applyNumberFormat="1"/>
    <xf numFmtId="0" fontId="5" fillId="0" borderId="0" xfId="0" applyFont="1"/>
    <xf numFmtId="0" fontId="4" fillId="0" borderId="17" xfId="0" applyFont="1" applyBorder="1" applyAlignment="1" applyProtection="1">
      <alignment horizontal="left" vertical="top"/>
      <protection hidden="1"/>
    </xf>
    <xf numFmtId="4" fontId="4" fillId="0" borderId="1" xfId="0" applyNumberFormat="1" applyFont="1" applyBorder="1" applyAlignment="1" applyProtection="1">
      <alignment horizontal="center" vertical="top" wrapText="1"/>
      <protection hidden="1"/>
    </xf>
    <xf numFmtId="2" fontId="4" fillId="0" borderId="1" xfId="0" applyNumberFormat="1" applyFont="1" applyBorder="1" applyAlignment="1" applyProtection="1">
      <alignment horizontal="center" vertical="top" wrapText="1"/>
      <protection hidden="1"/>
    </xf>
    <xf numFmtId="0" fontId="4" fillId="0" borderId="19" xfId="0" applyFont="1" applyBorder="1" applyAlignment="1" applyProtection="1">
      <alignment horizontal="left" vertical="top"/>
      <protection hidden="1"/>
    </xf>
    <xf numFmtId="0" fontId="4" fillId="0" borderId="19" xfId="0" applyFont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19" xfId="0" applyFont="1" applyBorder="1" applyAlignment="1" applyProtection="1">
      <alignment horizontal="left" vertical="top" wrapText="1"/>
      <protection hidden="1"/>
    </xf>
    <xf numFmtId="0" fontId="4" fillId="0" borderId="24" xfId="0" applyFont="1" applyBorder="1" applyAlignment="1" applyProtection="1">
      <alignment horizontal="left" vertical="top"/>
      <protection hidden="1"/>
    </xf>
    <xf numFmtId="2" fontId="4" fillId="3" borderId="28" xfId="0" applyNumberFormat="1" applyFont="1" applyFill="1" applyBorder="1" applyAlignment="1" applyProtection="1">
      <alignment horizontal="center" vertical="top" wrapText="1"/>
      <protection locked="0"/>
    </xf>
    <xf numFmtId="2" fontId="4" fillId="0" borderId="28" xfId="0" applyNumberFormat="1" applyFont="1" applyBorder="1" applyAlignment="1" applyProtection="1">
      <alignment horizontal="center" vertical="top" wrapText="1"/>
      <protection hidden="1"/>
    </xf>
    <xf numFmtId="2" fontId="3" fillId="3" borderId="30" xfId="0" applyNumberFormat="1" applyFont="1" applyFill="1" applyBorder="1" applyAlignment="1" applyProtection="1">
      <alignment horizontal="center" vertical="center"/>
      <protection hidden="1"/>
    </xf>
    <xf numFmtId="2" fontId="3" fillId="3" borderId="25" xfId="0" applyNumberFormat="1" applyFont="1" applyFill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left" vertical="top" wrapText="1"/>
      <protection hidden="1"/>
    </xf>
    <xf numFmtId="0" fontId="4" fillId="0" borderId="18" xfId="0" applyFont="1" applyBorder="1" applyAlignment="1" applyProtection="1">
      <alignment horizontal="left" vertical="top" wrapText="1"/>
      <protection locked="0"/>
    </xf>
    <xf numFmtId="0" fontId="4" fillId="0" borderId="29" xfId="0" applyFont="1" applyBorder="1" applyAlignment="1" applyProtection="1">
      <alignment horizontal="left" vertical="top" wrapText="1"/>
      <protection locked="0"/>
    </xf>
    <xf numFmtId="0" fontId="4" fillId="6" borderId="23" xfId="0" applyFont="1" applyFill="1" applyBorder="1" applyAlignment="1" applyProtection="1">
      <alignment horizontal="left" vertical="top" wrapText="1"/>
      <protection hidden="1"/>
    </xf>
    <xf numFmtId="0" fontId="4" fillId="6" borderId="20" xfId="0" applyFont="1" applyFill="1" applyBorder="1" applyAlignment="1" applyProtection="1">
      <alignment horizontal="left" vertical="top" wrapText="1"/>
      <protection hidden="1"/>
    </xf>
    <xf numFmtId="0" fontId="4" fillId="6" borderId="26" xfId="0" applyFont="1" applyFill="1" applyBorder="1" applyAlignment="1" applyProtection="1">
      <alignment horizontal="left" vertical="top" wrapText="1"/>
      <protection hidden="1"/>
    </xf>
    <xf numFmtId="0" fontId="4" fillId="6" borderId="27" xfId="0" applyFont="1" applyFill="1" applyBorder="1" applyAlignment="1" applyProtection="1">
      <alignment horizontal="left" vertical="top" wrapText="1"/>
      <protection hidden="1"/>
    </xf>
    <xf numFmtId="0" fontId="8" fillId="0" borderId="0" xfId="0" applyFont="1"/>
    <xf numFmtId="0" fontId="9" fillId="0" borderId="0" xfId="0" applyFont="1" applyAlignment="1"/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5" fillId="5" borderId="0" xfId="0" applyFont="1" applyFill="1" applyAlignment="1">
      <alignment vertical="top"/>
    </xf>
    <xf numFmtId="0" fontId="5" fillId="5" borderId="0" xfId="0" applyFont="1" applyFill="1" applyAlignment="1">
      <alignment vertical="center"/>
    </xf>
    <xf numFmtId="0" fontId="5" fillId="5" borderId="0" xfId="0" applyFont="1" applyFill="1" applyAlignment="1"/>
    <xf numFmtId="0" fontId="5" fillId="5" borderId="0" xfId="0" applyFont="1" applyFill="1" applyBorder="1" applyAlignment="1"/>
    <xf numFmtId="0" fontId="4" fillId="8" borderId="35" xfId="0" applyFont="1" applyFill="1" applyBorder="1" applyAlignment="1" applyProtection="1">
      <alignment horizontal="center" vertical="top" wrapText="1"/>
    </xf>
    <xf numFmtId="0" fontId="4" fillId="8" borderId="36" xfId="0" applyFont="1" applyFill="1" applyBorder="1" applyAlignment="1" applyProtection="1">
      <alignment horizontal="center" vertical="top" wrapText="1"/>
    </xf>
    <xf numFmtId="0" fontId="4" fillId="8" borderId="37" xfId="0" applyFont="1" applyFill="1" applyBorder="1" applyAlignment="1" applyProtection="1">
      <alignment horizontal="center" vertical="top" wrapText="1"/>
    </xf>
    <xf numFmtId="0" fontId="4" fillId="8" borderId="38" xfId="0" applyFont="1" applyFill="1" applyBorder="1" applyAlignment="1" applyProtection="1">
      <alignment horizontal="center" vertical="top" wrapText="1"/>
    </xf>
    <xf numFmtId="0" fontId="4" fillId="8" borderId="39" xfId="0" applyFont="1" applyFill="1" applyBorder="1" applyAlignment="1" applyProtection="1">
      <alignment horizontal="center" vertical="top" wrapText="1"/>
    </xf>
    <xf numFmtId="0" fontId="4" fillId="8" borderId="30" xfId="0" applyFont="1" applyFill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 wrapText="1"/>
      <protection hidden="1"/>
    </xf>
    <xf numFmtId="0" fontId="4" fillId="3" borderId="21" xfId="0" applyFont="1" applyFill="1" applyBorder="1" applyAlignment="1" applyProtection="1">
      <alignment horizontal="left" vertical="top" wrapText="1"/>
      <protection hidden="1"/>
    </xf>
    <xf numFmtId="2" fontId="4" fillId="9" borderId="42" xfId="0" applyNumberFormat="1" applyFont="1" applyFill="1" applyBorder="1" applyAlignment="1" applyProtection="1">
      <alignment horizontal="center" vertical="top" wrapText="1"/>
      <protection hidden="1"/>
    </xf>
    <xf numFmtId="2" fontId="4" fillId="9" borderId="43" xfId="0" applyNumberFormat="1" applyFont="1" applyFill="1" applyBorder="1" applyAlignment="1" applyProtection="1">
      <alignment horizontal="center" vertical="top" wrapText="1"/>
      <protection hidden="1"/>
    </xf>
    <xf numFmtId="2" fontId="4" fillId="9" borderId="44" xfId="0" applyNumberFormat="1" applyFont="1" applyFill="1" applyBorder="1" applyAlignment="1" applyProtection="1">
      <alignment horizontal="center" vertical="top" wrapText="1"/>
      <protection hidden="1"/>
    </xf>
    <xf numFmtId="0" fontId="3" fillId="10" borderId="19" xfId="0" applyFont="1" applyFill="1" applyBorder="1" applyAlignment="1" applyProtection="1">
      <alignment vertical="top"/>
      <protection hidden="1"/>
    </xf>
    <xf numFmtId="0" fontId="3" fillId="10" borderId="34" xfId="0" applyFont="1" applyFill="1" applyBorder="1" applyAlignment="1" applyProtection="1">
      <alignment vertical="top"/>
      <protection hidden="1"/>
    </xf>
    <xf numFmtId="0" fontId="3" fillId="10" borderId="20" xfId="0" applyFont="1" applyFill="1" applyBorder="1" applyAlignment="1" applyProtection="1">
      <alignment vertical="top"/>
      <protection hidden="1"/>
    </xf>
    <xf numFmtId="0" fontId="3" fillId="10" borderId="21" xfId="0" applyFont="1" applyFill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hidden="1"/>
    </xf>
    <xf numFmtId="0" fontId="5" fillId="4" borderId="19" xfId="0" applyFont="1" applyFill="1" applyBorder="1" applyAlignment="1" applyProtection="1">
      <alignment horizontal="right" vertical="top"/>
      <protection hidden="1"/>
    </xf>
    <xf numFmtId="0" fontId="9" fillId="7" borderId="23" xfId="0" applyFont="1" applyFill="1" applyBorder="1" applyAlignment="1" applyProtection="1">
      <alignment horizontal="center" vertical="top" wrapText="1"/>
    </xf>
    <xf numFmtId="0" fontId="9" fillId="7" borderId="22" xfId="0" applyFont="1" applyFill="1" applyBorder="1" applyAlignment="1" applyProtection="1">
      <alignment horizontal="center" vertical="top" wrapText="1"/>
    </xf>
    <xf numFmtId="0" fontId="5" fillId="0" borderId="18" xfId="0" applyFont="1" applyBorder="1" applyAlignment="1" applyProtection="1">
      <alignment horizontal="left" vertical="top" wrapText="1"/>
      <protection hidden="1"/>
    </xf>
    <xf numFmtId="3" fontId="4" fillId="0" borderId="1" xfId="0" applyNumberFormat="1" applyFont="1" applyBorder="1" applyAlignment="1" applyProtection="1">
      <alignment horizontal="center" vertical="top" wrapText="1"/>
      <protection hidden="1"/>
    </xf>
    <xf numFmtId="0" fontId="10" fillId="0" borderId="18" xfId="0" applyFont="1" applyBorder="1" applyAlignment="1" applyProtection="1">
      <alignment horizontal="left" vertical="top" wrapText="1"/>
      <protection hidden="1"/>
    </xf>
    <xf numFmtId="2" fontId="13" fillId="0" borderId="0" xfId="0" applyNumberFormat="1" applyFont="1" applyAlignment="1" applyProtection="1">
      <alignment horizontal="center" vertical="center"/>
      <protection hidden="1"/>
    </xf>
    <xf numFmtId="2" fontId="13" fillId="0" borderId="0" xfId="0" applyNumberFormat="1" applyFont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0" fontId="4" fillId="0" borderId="0" xfId="0" applyFont="1" applyBorder="1" applyAlignment="1" applyProtection="1">
      <alignment vertical="top"/>
      <protection hidden="1"/>
    </xf>
    <xf numFmtId="0" fontId="8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vertical="top"/>
      <protection hidden="1"/>
    </xf>
    <xf numFmtId="0" fontId="1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0" fontId="10" fillId="0" borderId="44" xfId="0" applyFont="1" applyBorder="1" applyAlignment="1" applyProtection="1">
      <alignment horizontal="left" vertical="top" wrapText="1"/>
      <protection locked="0" hidden="1"/>
    </xf>
    <xf numFmtId="2" fontId="18" fillId="0" borderId="23" xfId="3" applyNumberFormat="1" applyFont="1" applyFill="1" applyBorder="1" applyAlignment="1" applyProtection="1">
      <alignment horizontal="center" vertical="top" wrapText="1"/>
      <protection locked="0"/>
    </xf>
    <xf numFmtId="188" fontId="18" fillId="0" borderId="23" xfId="3" applyNumberFormat="1" applyFont="1" applyFill="1" applyBorder="1" applyAlignment="1" applyProtection="1">
      <alignment horizontal="center" vertical="top" wrapText="1"/>
      <protection locked="0"/>
    </xf>
    <xf numFmtId="0" fontId="25" fillId="3" borderId="0" xfId="8" applyFont="1" applyFill="1" applyProtection="1">
      <alignment wrapText="1"/>
      <protection hidden="1"/>
    </xf>
    <xf numFmtId="0" fontId="24" fillId="3" borderId="0" xfId="8" applyFont="1" applyFill="1" applyProtection="1">
      <alignment wrapText="1"/>
      <protection hidden="1"/>
    </xf>
    <xf numFmtId="2" fontId="24" fillId="3" borderId="0" xfId="8" applyNumberFormat="1" applyFont="1" applyFill="1" applyProtection="1">
      <alignment wrapText="1"/>
      <protection hidden="1"/>
    </xf>
    <xf numFmtId="0" fontId="8" fillId="3" borderId="1" xfId="0" applyFont="1" applyFill="1" applyBorder="1" applyAlignment="1" applyProtection="1">
      <alignment horizontal="left" vertical="center" wrapText="1"/>
      <protection hidden="1"/>
    </xf>
    <xf numFmtId="0" fontId="11" fillId="3" borderId="1" xfId="0" applyFont="1" applyFill="1" applyBorder="1" applyAlignment="1" applyProtection="1">
      <alignment horizontal="left" vertical="center" wrapText="1"/>
      <protection hidden="1"/>
    </xf>
    <xf numFmtId="2" fontId="0" fillId="0" borderId="0" xfId="0" applyNumberFormat="1"/>
    <xf numFmtId="0" fontId="27" fillId="3" borderId="59" xfId="8" applyFont="1" applyFill="1" applyBorder="1" applyAlignment="1" applyProtection="1">
      <alignment vertical="top" wrapText="1"/>
      <protection hidden="1"/>
    </xf>
    <xf numFmtId="189" fontId="28" fillId="3" borderId="59" xfId="8" applyNumberFormat="1" applyFont="1" applyFill="1" applyBorder="1" applyAlignment="1" applyProtection="1">
      <alignment horizontal="center" vertical="top" wrapText="1"/>
      <protection hidden="1"/>
    </xf>
    <xf numFmtId="190" fontId="28" fillId="3" borderId="59" xfId="8" applyNumberFormat="1" applyFont="1" applyFill="1" applyBorder="1" applyAlignment="1" applyProtection="1">
      <alignment horizontal="center" vertical="top" wrapText="1"/>
      <protection hidden="1"/>
    </xf>
    <xf numFmtId="0" fontId="12" fillId="3" borderId="59" xfId="8" applyFont="1" applyFill="1" applyBorder="1" applyAlignment="1" applyProtection="1">
      <alignment vertical="top" wrapText="1"/>
      <protection hidden="1"/>
    </xf>
    <xf numFmtId="189" fontId="11" fillId="3" borderId="59" xfId="8" applyNumberFormat="1" applyFont="1" applyFill="1" applyBorder="1" applyAlignment="1" applyProtection="1">
      <alignment horizontal="center" vertical="top" wrapText="1"/>
      <protection hidden="1"/>
    </xf>
    <xf numFmtId="190" fontId="11" fillId="3" borderId="59" xfId="8" applyNumberFormat="1" applyFont="1" applyFill="1" applyBorder="1" applyAlignment="1" applyProtection="1">
      <alignment horizontal="center" vertical="top" wrapText="1"/>
      <protection hidden="1"/>
    </xf>
    <xf numFmtId="190" fontId="12" fillId="14" borderId="54" xfId="8" applyNumberFormat="1" applyFont="1" applyFill="1" applyBorder="1" applyAlignment="1" applyProtection="1">
      <alignment horizontal="center" vertical="top" wrapText="1"/>
      <protection hidden="1"/>
    </xf>
    <xf numFmtId="0" fontId="10" fillId="5" borderId="1" xfId="8" applyFont="1" applyFill="1" applyBorder="1" applyAlignment="1" applyProtection="1">
      <alignment horizontal="center" vertical="top" wrapText="1"/>
      <protection hidden="1"/>
    </xf>
    <xf numFmtId="0" fontId="28" fillId="3" borderId="59" xfId="8" applyFont="1" applyFill="1" applyBorder="1" applyAlignment="1" applyProtection="1">
      <alignment vertical="top" wrapText="1"/>
      <protection hidden="1"/>
    </xf>
    <xf numFmtId="0" fontId="11" fillId="3" borderId="59" xfId="8" applyFont="1" applyFill="1" applyBorder="1" applyAlignment="1" applyProtection="1">
      <alignment vertical="top" wrapText="1"/>
      <protection hidden="1"/>
    </xf>
    <xf numFmtId="0" fontId="12" fillId="14" borderId="1" xfId="8" applyFont="1" applyFill="1" applyBorder="1" applyAlignment="1" applyProtection="1">
      <alignment vertical="top" wrapText="1"/>
      <protection hidden="1"/>
    </xf>
    <xf numFmtId="0" fontId="12" fillId="3" borderId="59" xfId="8" applyFont="1" applyFill="1" applyBorder="1" applyAlignment="1" applyProtection="1">
      <alignment horizontal="right" vertical="top" wrapText="1"/>
      <protection hidden="1"/>
    </xf>
    <xf numFmtId="190" fontId="11" fillId="15" borderId="59" xfId="8" applyNumberFormat="1" applyFont="1" applyFill="1" applyBorder="1" applyAlignment="1" applyProtection="1">
      <alignment horizontal="center" vertical="top" wrapText="1"/>
      <protection hidden="1"/>
    </xf>
    <xf numFmtId="0" fontId="23" fillId="15" borderId="0" xfId="2" applyFont="1" applyFill="1" applyProtection="1">
      <alignment wrapText="1"/>
      <protection hidden="1"/>
    </xf>
    <xf numFmtId="0" fontId="23" fillId="15" borderId="65" xfId="2" applyFont="1" applyFill="1" applyBorder="1" applyProtection="1">
      <alignment wrapText="1"/>
      <protection hidden="1"/>
    </xf>
    <xf numFmtId="0" fontId="27" fillId="16" borderId="59" xfId="8" applyFont="1" applyFill="1" applyBorder="1" applyAlignment="1" applyProtection="1">
      <alignment horizontal="center" vertical="top" wrapText="1"/>
      <protection hidden="1"/>
    </xf>
    <xf numFmtId="0" fontId="31" fillId="17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 indent="1"/>
    </xf>
    <xf numFmtId="1" fontId="32" fillId="0" borderId="1" xfId="0" applyNumberFormat="1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left" vertical="center" wrapText="1" indent="1"/>
    </xf>
    <xf numFmtId="49" fontId="32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0" fontId="31" fillId="17" borderId="1" xfId="0" applyFont="1" applyFill="1" applyBorder="1" applyAlignment="1">
      <alignment horizontal="left" vertical="top" wrapText="1"/>
    </xf>
    <xf numFmtId="0" fontId="34" fillId="3" borderId="0" xfId="0" applyFont="1" applyFill="1" applyBorder="1"/>
    <xf numFmtId="0" fontId="14" fillId="3" borderId="0" xfId="0" applyFont="1" applyFill="1"/>
    <xf numFmtId="0" fontId="16" fillId="3" borderId="9" xfId="0" applyFont="1" applyFill="1" applyBorder="1"/>
    <xf numFmtId="0" fontId="30" fillId="3" borderId="0" xfId="0" applyFont="1" applyFill="1" applyBorder="1"/>
    <xf numFmtId="0" fontId="16" fillId="3" borderId="0" xfId="0" applyFont="1" applyFill="1" applyBorder="1"/>
    <xf numFmtId="0" fontId="16" fillId="3" borderId="5" xfId="0" applyFont="1" applyFill="1" applyBorder="1"/>
    <xf numFmtId="0" fontId="14" fillId="3" borderId="9" xfId="0" applyFont="1" applyFill="1" applyBorder="1"/>
    <xf numFmtId="0" fontId="38" fillId="3" borderId="0" xfId="0" applyFont="1" applyFill="1" applyBorder="1"/>
    <xf numFmtId="0" fontId="14" fillId="3" borderId="0" xfId="0" applyFont="1" applyFill="1" applyBorder="1"/>
    <xf numFmtId="0" fontId="14" fillId="3" borderId="5" xfId="0" applyFont="1" applyFill="1" applyBorder="1"/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15" fillId="3" borderId="0" xfId="0" applyFont="1" applyFill="1" applyBorder="1"/>
    <xf numFmtId="0" fontId="14" fillId="3" borderId="8" xfId="0" applyFont="1" applyFill="1" applyBorder="1"/>
    <xf numFmtId="0" fontId="14" fillId="3" borderId="7" xfId="0" applyFont="1" applyFill="1" applyBorder="1"/>
    <xf numFmtId="0" fontId="40" fillId="3" borderId="7" xfId="0" applyFont="1" applyFill="1" applyBorder="1"/>
    <xf numFmtId="0" fontId="14" fillId="3" borderId="6" xfId="0" applyFont="1" applyFill="1" applyBorder="1"/>
    <xf numFmtId="0" fontId="10" fillId="0" borderId="43" xfId="0" applyFont="1" applyBorder="1" applyAlignment="1" applyProtection="1">
      <alignment horizontal="left" vertical="top" wrapText="1"/>
      <protection hidden="1"/>
    </xf>
    <xf numFmtId="43" fontId="21" fillId="3" borderId="0" xfId="4" applyFont="1" applyFill="1" applyBorder="1" applyProtection="1">
      <protection locked="0"/>
    </xf>
    <xf numFmtId="0" fontId="11" fillId="3" borderId="0" xfId="0" applyFont="1" applyFill="1" applyBorder="1" applyProtection="1">
      <protection hidden="1"/>
    </xf>
    <xf numFmtId="43" fontId="21" fillId="3" borderId="0" xfId="4" applyFont="1" applyFill="1" applyBorder="1" applyAlignment="1" applyProtection="1">
      <alignment horizontal="right"/>
      <protection locked="0"/>
    </xf>
    <xf numFmtId="0" fontId="21" fillId="3" borderId="0" xfId="0" applyFont="1" applyFill="1" applyBorder="1" applyAlignment="1" applyProtection="1">
      <alignment horizontal="right"/>
      <protection locked="0"/>
    </xf>
    <xf numFmtId="0" fontId="10" fillId="0" borderId="30" xfId="0" applyFont="1" applyBorder="1" applyAlignment="1" applyProtection="1">
      <alignment horizontal="left" vertical="top" wrapText="1"/>
      <protection hidden="1"/>
    </xf>
    <xf numFmtId="187" fontId="41" fillId="0" borderId="35" xfId="3" applyNumberFormat="1" applyFont="1" applyFill="1" applyBorder="1" applyAlignment="1" applyProtection="1">
      <alignment horizontal="center" vertical="top" wrapText="1"/>
      <protection locked="0"/>
    </xf>
    <xf numFmtId="0" fontId="22" fillId="14" borderId="1" xfId="8" applyFont="1" applyFill="1" applyBorder="1" applyAlignment="1" applyProtection="1">
      <alignment horizontal="left" vertical="top" wrapText="1"/>
      <protection hidden="1"/>
    </xf>
    <xf numFmtId="0" fontId="42" fillId="3" borderId="23" xfId="0" applyFont="1" applyFill="1" applyBorder="1" applyAlignment="1" applyProtection="1">
      <alignment vertical="center"/>
      <protection hidden="1"/>
    </xf>
    <xf numFmtId="0" fontId="42" fillId="3" borderId="20" xfId="0" applyFont="1" applyFill="1" applyBorder="1" applyAlignment="1" applyProtection="1">
      <alignment vertical="center"/>
      <protection hidden="1"/>
    </xf>
    <xf numFmtId="0" fontId="42" fillId="3" borderId="22" xfId="0" applyFont="1" applyFill="1" applyBorder="1" applyAlignment="1" applyProtection="1">
      <alignment vertical="center"/>
      <protection hidden="1"/>
    </xf>
    <xf numFmtId="0" fontId="10" fillId="0" borderId="44" xfId="0" applyFont="1" applyBorder="1" applyAlignment="1" applyProtection="1">
      <alignment horizontal="left" vertical="top" wrapText="1"/>
      <protection locked="0"/>
    </xf>
    <xf numFmtId="0" fontId="10" fillId="0" borderId="51" xfId="0" applyFont="1" applyBorder="1" applyAlignment="1" applyProtection="1">
      <alignment vertical="top" wrapText="1"/>
      <protection locked="0"/>
    </xf>
    <xf numFmtId="0" fontId="10" fillId="0" borderId="48" xfId="0" applyFont="1" applyBorder="1" applyAlignment="1" applyProtection="1">
      <alignment horizontal="left" vertical="top" wrapText="1"/>
      <protection locked="0"/>
    </xf>
    <xf numFmtId="0" fontId="10" fillId="0" borderId="49" xfId="0" applyFont="1" applyBorder="1" applyAlignment="1" applyProtection="1">
      <alignment vertical="top" wrapText="1"/>
      <protection locked="0"/>
    </xf>
    <xf numFmtId="0" fontId="10" fillId="0" borderId="49" xfId="0" applyFont="1" applyBorder="1" applyAlignment="1" applyProtection="1">
      <alignment horizontal="center" vertical="top" wrapText="1"/>
      <protection locked="0"/>
    </xf>
    <xf numFmtId="2" fontId="20" fillId="3" borderId="0" xfId="0" applyNumberFormat="1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4" fontId="44" fillId="0" borderId="1" xfId="0" applyNumberFormat="1" applyFont="1" applyBorder="1" applyAlignment="1" applyProtection="1">
      <alignment horizontal="center" vertical="center" wrapText="1"/>
      <protection locked="0"/>
    </xf>
    <xf numFmtId="4" fontId="44" fillId="0" borderId="1" xfId="0" applyNumberFormat="1" applyFont="1" applyBorder="1" applyAlignment="1" applyProtection="1">
      <alignment horizontal="center" vertical="top" wrapText="1"/>
      <protection locked="0"/>
    </xf>
    <xf numFmtId="2" fontId="18" fillId="0" borderId="39" xfId="3" applyNumberFormat="1" applyFont="1" applyFill="1" applyBorder="1" applyAlignment="1" applyProtection="1">
      <alignment horizontal="center" vertical="top" wrapText="1"/>
      <protection locked="0"/>
    </xf>
    <xf numFmtId="2" fontId="22" fillId="3" borderId="36" xfId="0" applyNumberFormat="1" applyFont="1" applyFill="1" applyBorder="1" applyAlignment="1" applyProtection="1">
      <alignment horizontal="center" vertical="center"/>
      <protection hidden="1"/>
    </xf>
    <xf numFmtId="2" fontId="22" fillId="3" borderId="30" xfId="0" applyNumberFormat="1" applyFont="1" applyFill="1" applyBorder="1" applyAlignment="1" applyProtection="1">
      <alignment horizontal="center" vertical="center"/>
      <protection hidden="1"/>
    </xf>
    <xf numFmtId="0" fontId="46" fillId="3" borderId="0" xfId="0" applyFont="1" applyFill="1" applyBorder="1" applyProtection="1">
      <protection hidden="1"/>
    </xf>
    <xf numFmtId="0" fontId="46" fillId="3" borderId="0" xfId="0" applyFont="1" applyFill="1" applyProtection="1">
      <protection hidden="1"/>
    </xf>
    <xf numFmtId="0" fontId="46" fillId="3" borderId="1" xfId="0" applyFont="1" applyFill="1" applyBorder="1" applyProtection="1">
      <protection hidden="1"/>
    </xf>
    <xf numFmtId="0" fontId="46" fillId="3" borderId="0" xfId="0" applyFont="1" applyFill="1" applyProtection="1">
      <protection locked="0"/>
    </xf>
    <xf numFmtId="0" fontId="46" fillId="0" borderId="0" xfId="0" applyFont="1" applyProtection="1">
      <protection locked="0"/>
    </xf>
    <xf numFmtId="0" fontId="11" fillId="3" borderId="0" xfId="0" applyFont="1" applyFill="1" applyProtection="1">
      <protection hidden="1"/>
    </xf>
    <xf numFmtId="0" fontId="22" fillId="13" borderId="1" xfId="0" applyFont="1" applyFill="1" applyBorder="1" applyAlignment="1" applyProtection="1">
      <alignment horizontal="center" vertical="center" wrapText="1"/>
      <protection hidden="1"/>
    </xf>
    <xf numFmtId="3" fontId="10" fillId="0" borderId="44" xfId="0" applyNumberFormat="1" applyFont="1" applyBorder="1" applyAlignment="1" applyProtection="1">
      <alignment horizontal="center" vertical="top" wrapText="1"/>
      <protection hidden="1"/>
    </xf>
    <xf numFmtId="4" fontId="10" fillId="3" borderId="44" xfId="0" applyNumberFormat="1" applyFont="1" applyFill="1" applyBorder="1" applyAlignment="1" applyProtection="1">
      <alignment horizontal="center" vertical="top" wrapText="1"/>
      <protection hidden="1"/>
    </xf>
    <xf numFmtId="4" fontId="44" fillId="0" borderId="50" xfId="0" applyNumberFormat="1" applyFont="1" applyBorder="1" applyAlignment="1" applyProtection="1">
      <alignment horizontal="center" vertical="center" wrapText="1"/>
      <protection locked="0"/>
    </xf>
    <xf numFmtId="4" fontId="44" fillId="0" borderId="38" xfId="0" applyNumberFormat="1" applyFont="1" applyBorder="1" applyAlignment="1" applyProtection="1">
      <alignment horizontal="center" vertical="top" wrapText="1"/>
      <protection locked="0"/>
    </xf>
    <xf numFmtId="0" fontId="11" fillId="3" borderId="0" xfId="0" applyFont="1" applyFill="1" applyProtection="1">
      <protection locked="0"/>
    </xf>
    <xf numFmtId="0" fontId="44" fillId="3" borderId="0" xfId="0" applyFont="1" applyFill="1" applyProtection="1">
      <protection locked="0"/>
    </xf>
    <xf numFmtId="3" fontId="10" fillId="0" borderId="43" xfId="0" applyNumberFormat="1" applyFont="1" applyBorder="1" applyAlignment="1" applyProtection="1">
      <alignment horizontal="center" vertical="top" wrapText="1"/>
      <protection hidden="1"/>
    </xf>
    <xf numFmtId="187" fontId="10" fillId="0" borderId="37" xfId="0" applyNumberFormat="1" applyFont="1" applyBorder="1" applyAlignment="1" applyProtection="1">
      <alignment horizontal="center" vertical="top" wrapText="1"/>
      <protection hidden="1"/>
    </xf>
    <xf numFmtId="4" fontId="10" fillId="3" borderId="43" xfId="0" applyNumberFormat="1" applyFont="1" applyFill="1" applyBorder="1" applyAlignment="1" applyProtection="1">
      <alignment horizontal="center" vertical="top" wrapText="1"/>
      <protection hidden="1"/>
    </xf>
    <xf numFmtId="3" fontId="11" fillId="0" borderId="48" xfId="0" applyNumberFormat="1" applyFont="1" applyBorder="1" applyAlignment="1" applyProtection="1">
      <alignment horizontal="center" vertical="center" wrapText="1"/>
      <protection hidden="1"/>
    </xf>
    <xf numFmtId="4" fontId="11" fillId="0" borderId="48" xfId="0" applyNumberFormat="1" applyFont="1" applyFill="1" applyBorder="1" applyAlignment="1" applyProtection="1">
      <alignment vertical="center" wrapText="1"/>
      <protection hidden="1"/>
    </xf>
    <xf numFmtId="4" fontId="12" fillId="10" borderId="48" xfId="0" applyNumberFormat="1" applyFont="1" applyFill="1" applyBorder="1" applyAlignment="1" applyProtection="1">
      <alignment horizontal="center" vertical="center" wrapText="1"/>
      <protection hidden="1"/>
    </xf>
    <xf numFmtId="0" fontId="12" fillId="3" borderId="0" xfId="0" applyFont="1" applyFill="1" applyBorder="1" applyAlignment="1" applyProtection="1">
      <alignment horizontal="center" vertical="center" wrapText="1"/>
      <protection hidden="1"/>
    </xf>
    <xf numFmtId="0" fontId="46" fillId="3" borderId="0" xfId="0" applyFont="1" applyFill="1" applyAlignment="1" applyProtection="1">
      <alignment textRotation="135"/>
      <protection locked="0"/>
    </xf>
    <xf numFmtId="4" fontId="10" fillId="3" borderId="44" xfId="0" applyNumberFormat="1" applyFont="1" applyFill="1" applyBorder="1" applyAlignment="1" applyProtection="1">
      <alignment horizontal="center" vertical="center" wrapText="1"/>
      <protection hidden="1"/>
    </xf>
    <xf numFmtId="0" fontId="46" fillId="3" borderId="0" xfId="0" applyFont="1" applyFill="1" applyBorder="1" applyProtection="1">
      <protection locked="0"/>
    </xf>
    <xf numFmtId="3" fontId="10" fillId="0" borderId="1" xfId="0" applyNumberFormat="1" applyFont="1" applyBorder="1" applyAlignment="1" applyProtection="1">
      <alignment horizontal="center" vertical="top" wrapText="1"/>
      <protection hidden="1"/>
    </xf>
    <xf numFmtId="3" fontId="10" fillId="0" borderId="39" xfId="0" applyNumberFormat="1" applyFont="1" applyBorder="1" applyAlignment="1" applyProtection="1">
      <alignment horizontal="center" vertical="top" wrapText="1"/>
      <protection hidden="1"/>
    </xf>
    <xf numFmtId="2" fontId="10" fillId="3" borderId="34" xfId="0" applyNumberFormat="1" applyFont="1" applyFill="1" applyBorder="1" applyAlignment="1" applyProtection="1">
      <alignment horizontal="center" vertical="top" wrapText="1"/>
      <protection locked="0" hidden="1"/>
    </xf>
    <xf numFmtId="2" fontId="22" fillId="10" borderId="1" xfId="0" applyNumberFormat="1" applyFont="1" applyFill="1" applyBorder="1" applyAlignment="1" applyProtection="1">
      <alignment horizontal="center" vertical="top" wrapText="1"/>
      <protection hidden="1"/>
    </xf>
    <xf numFmtId="0" fontId="46" fillId="3" borderId="0" xfId="0" applyFont="1" applyFill="1" applyBorder="1" applyAlignment="1" applyProtection="1">
      <alignment vertical="center"/>
      <protection locked="0"/>
    </xf>
    <xf numFmtId="2" fontId="10" fillId="3" borderId="44" xfId="0" applyNumberFormat="1" applyFont="1" applyFill="1" applyBorder="1" applyAlignment="1" applyProtection="1">
      <alignment horizontal="center" vertical="top" wrapText="1"/>
      <protection locked="0" hidden="1"/>
    </xf>
    <xf numFmtId="2" fontId="22" fillId="10" borderId="42" xfId="0" applyNumberFormat="1" applyFont="1" applyFill="1" applyBorder="1" applyAlignment="1" applyProtection="1">
      <alignment horizontal="center" vertical="top" wrapText="1"/>
      <protection hidden="1"/>
    </xf>
    <xf numFmtId="0" fontId="10" fillId="3" borderId="0" xfId="0" applyFont="1" applyFill="1" applyBorder="1" applyProtection="1">
      <protection locked="0"/>
    </xf>
    <xf numFmtId="0" fontId="51" fillId="3" borderId="0" xfId="0" applyFont="1" applyFill="1" applyBorder="1" applyProtection="1"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 applyBorder="1" applyProtection="1">
      <protection locked="0"/>
    </xf>
    <xf numFmtId="0" fontId="46" fillId="3" borderId="0" xfId="0" applyFont="1" applyFill="1" applyBorder="1" applyAlignment="1" applyProtection="1">
      <alignment textRotation="135"/>
      <protection locked="0"/>
    </xf>
    <xf numFmtId="3" fontId="11" fillId="18" borderId="1" xfId="0" applyNumberFormat="1" applyFont="1" applyFill="1" applyBorder="1" applyAlignment="1" applyProtection="1">
      <alignment horizontal="center" vertical="top" wrapText="1"/>
      <protection hidden="1"/>
    </xf>
    <xf numFmtId="3" fontId="11" fillId="18" borderId="1" xfId="0" applyNumberFormat="1" applyFont="1" applyFill="1" applyBorder="1" applyAlignment="1" applyProtection="1">
      <alignment vertical="top" wrapText="1"/>
      <protection hidden="1"/>
    </xf>
    <xf numFmtId="2" fontId="10" fillId="3" borderId="1" xfId="0" applyNumberFormat="1" applyFont="1" applyFill="1" applyBorder="1" applyAlignment="1" applyProtection="1">
      <alignment vertical="top" wrapText="1"/>
      <protection hidden="1"/>
    </xf>
    <xf numFmtId="2" fontId="22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52" fillId="3" borderId="0" xfId="0" applyFont="1" applyFill="1" applyBorder="1" applyAlignment="1" applyProtection="1">
      <alignment horizontal="center" vertical="center" wrapText="1"/>
      <protection hidden="1"/>
    </xf>
    <xf numFmtId="0" fontId="53" fillId="3" borderId="0" xfId="0" applyFont="1" applyFill="1" applyBorder="1" applyProtection="1">
      <protection locked="0"/>
    </xf>
    <xf numFmtId="187" fontId="10" fillId="0" borderId="1" xfId="0" applyNumberFormat="1" applyFont="1" applyBorder="1" applyAlignment="1" applyProtection="1">
      <alignment horizontal="center" vertical="top" wrapText="1"/>
      <protection hidden="1"/>
    </xf>
    <xf numFmtId="4" fontId="11" fillId="0" borderId="1" xfId="0" applyNumberFormat="1" applyFont="1" applyBorder="1" applyAlignment="1" applyProtection="1">
      <alignment horizontal="center" vertical="top" wrapText="1"/>
      <protection hidden="1"/>
    </xf>
    <xf numFmtId="0" fontId="11" fillId="0" borderId="46" xfId="0" applyFont="1" applyBorder="1" applyAlignment="1" applyProtection="1">
      <alignment horizontal="left" vertical="top" wrapText="1"/>
      <protection locked="0"/>
    </xf>
    <xf numFmtId="0" fontId="12" fillId="3" borderId="30" xfId="0" applyFont="1" applyFill="1" applyBorder="1" applyAlignment="1" applyProtection="1">
      <alignment horizontal="center" vertical="center" wrapText="1"/>
      <protection hidden="1"/>
    </xf>
    <xf numFmtId="0" fontId="12" fillId="18" borderId="23" xfId="0" applyFont="1" applyFill="1" applyBorder="1" applyAlignment="1" applyProtection="1">
      <alignment vertical="top"/>
      <protection hidden="1"/>
    </xf>
    <xf numFmtId="0" fontId="12" fillId="18" borderId="20" xfId="0" applyFont="1" applyFill="1" applyBorder="1" applyAlignment="1" applyProtection="1">
      <alignment vertical="top"/>
      <protection hidden="1"/>
    </xf>
    <xf numFmtId="0" fontId="10" fillId="3" borderId="34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hidden="1"/>
    </xf>
    <xf numFmtId="2" fontId="10" fillId="3" borderId="44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3" borderId="20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left" vertical="top" wrapText="1"/>
      <protection locked="0"/>
    </xf>
    <xf numFmtId="0" fontId="56" fillId="3" borderId="0" xfId="0" applyFont="1" applyFill="1" applyAlignment="1" applyProtection="1">
      <alignment horizontal="right" vertical="top"/>
      <protection hidden="1"/>
    </xf>
    <xf numFmtId="0" fontId="12" fillId="3" borderId="0" xfId="0" applyFont="1" applyFill="1" applyProtection="1">
      <protection hidden="1"/>
    </xf>
    <xf numFmtId="0" fontId="49" fillId="4" borderId="0" xfId="0" applyFont="1" applyFill="1" applyBorder="1" applyAlignment="1" applyProtection="1">
      <alignment horizontal="center" vertical="center" wrapText="1"/>
      <protection hidden="1"/>
    </xf>
    <xf numFmtId="187" fontId="10" fillId="0" borderId="43" xfId="0" applyNumberFormat="1" applyFont="1" applyBorder="1" applyAlignment="1" applyProtection="1">
      <alignment horizontal="center" vertical="top" wrapText="1"/>
      <protection hidden="1"/>
    </xf>
    <xf numFmtId="187" fontId="10" fillId="0" borderId="44" xfId="0" applyNumberFormat="1" applyFont="1" applyBorder="1" applyAlignment="1" applyProtection="1">
      <alignment horizontal="center" vertical="top" wrapText="1"/>
      <protection hidden="1"/>
    </xf>
    <xf numFmtId="0" fontId="10" fillId="0" borderId="51" xfId="0" applyFont="1" applyBorder="1" applyAlignment="1" applyProtection="1">
      <alignment horizontal="center" vertical="top" wrapText="1"/>
      <protection locked="0"/>
    </xf>
    <xf numFmtId="0" fontId="12" fillId="13" borderId="1" xfId="0" applyFont="1" applyFill="1" applyBorder="1" applyAlignment="1" applyProtection="1">
      <alignment horizontal="center" vertical="center" wrapText="1"/>
      <protection hidden="1"/>
    </xf>
    <xf numFmtId="191" fontId="10" fillId="3" borderId="1" xfId="4" applyNumberFormat="1" applyFont="1" applyFill="1" applyBorder="1" applyAlignment="1" applyProtection="1">
      <alignment horizontal="center" vertical="center" wrapText="1"/>
      <protection hidden="1"/>
    </xf>
    <xf numFmtId="2" fontId="60" fillId="3" borderId="36" xfId="0" applyNumberFormat="1" applyFont="1" applyFill="1" applyBorder="1" applyAlignment="1" applyProtection="1">
      <alignment horizontal="center" vertical="center"/>
      <protection hidden="1"/>
    </xf>
    <xf numFmtId="2" fontId="60" fillId="3" borderId="30" xfId="0" applyNumberFormat="1" applyFont="1" applyFill="1" applyBorder="1" applyAlignment="1" applyProtection="1">
      <alignment horizontal="center" vertical="center"/>
      <protection hidden="1"/>
    </xf>
    <xf numFmtId="2" fontId="60" fillId="3" borderId="37" xfId="0" applyNumberFormat="1" applyFont="1" applyFill="1" applyBorder="1" applyAlignment="1" applyProtection="1">
      <alignment horizontal="center" vertical="center"/>
      <protection hidden="1"/>
    </xf>
    <xf numFmtId="0" fontId="61" fillId="3" borderId="0" xfId="0" applyFont="1" applyFill="1" applyProtection="1">
      <protection locked="0"/>
    </xf>
    <xf numFmtId="0" fontId="58" fillId="3" borderId="0" xfId="0" applyFont="1" applyFill="1" applyProtection="1">
      <protection locked="0"/>
    </xf>
    <xf numFmtId="0" fontId="61" fillId="3" borderId="0" xfId="0" applyFont="1" applyFill="1" applyAlignment="1" applyProtection="1">
      <alignment horizontal="right"/>
      <protection locked="0"/>
    </xf>
    <xf numFmtId="0" fontId="57" fillId="3" borderId="0" xfId="0" applyFont="1" applyFill="1" applyAlignment="1" applyProtection="1">
      <alignment horizontal="center"/>
      <protection locked="0"/>
    </xf>
    <xf numFmtId="4" fontId="59" fillId="3" borderId="0" xfId="0" applyNumberFormat="1" applyFont="1" applyFill="1" applyBorder="1" applyAlignment="1" applyProtection="1">
      <alignment horizontal="center" vertical="center"/>
      <protection hidden="1"/>
    </xf>
    <xf numFmtId="0" fontId="59" fillId="3" borderId="0" xfId="0" applyFont="1" applyFill="1" applyBorder="1" applyAlignment="1" applyProtection="1">
      <alignment horizontal="center" vertical="center" wrapText="1"/>
      <protection hidden="1"/>
    </xf>
    <xf numFmtId="0" fontId="58" fillId="3" borderId="0" xfId="0" applyFont="1" applyFill="1" applyBorder="1" applyAlignment="1" applyProtection="1">
      <protection locked="0"/>
    </xf>
    <xf numFmtId="0" fontId="59" fillId="3" borderId="0" xfId="0" applyFont="1" applyFill="1" applyBorder="1" applyProtection="1">
      <protection hidden="1"/>
    </xf>
    <xf numFmtId="0" fontId="59" fillId="3" borderId="0" xfId="0" applyFont="1" applyFill="1" applyBorder="1" applyAlignment="1" applyProtection="1">
      <alignment horizontal="left" vertical="center"/>
      <protection hidden="1"/>
    </xf>
    <xf numFmtId="0" fontId="60" fillId="0" borderId="0" xfId="0" applyFont="1" applyAlignment="1">
      <alignment horizontal="left"/>
    </xf>
    <xf numFmtId="0" fontId="57" fillId="3" borderId="0" xfId="0" applyFont="1" applyFill="1" applyBorder="1" applyProtection="1">
      <protection hidden="1"/>
    </xf>
    <xf numFmtId="0" fontId="9" fillId="3" borderId="41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23" xfId="0" applyFont="1" applyFill="1" applyBorder="1" applyAlignment="1" applyProtection="1">
      <alignment horizontal="center" vertical="top" wrapText="1"/>
      <protection hidden="1"/>
    </xf>
    <xf numFmtId="0" fontId="5" fillId="3" borderId="22" xfId="0" applyFont="1" applyFill="1" applyBorder="1" applyAlignment="1" applyProtection="1">
      <alignment horizontal="center" vertical="top" wrapText="1"/>
      <protection hidden="1"/>
    </xf>
    <xf numFmtId="2" fontId="5" fillId="0" borderId="3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Fill="1" applyBorder="1" applyAlignment="1" applyProtection="1">
      <alignment horizontal="center" vertical="center" wrapText="1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0" fontId="3" fillId="5" borderId="11" xfId="0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horizontal="center" vertical="center"/>
      <protection hidden="1"/>
    </xf>
    <xf numFmtId="0" fontId="3" fillId="5" borderId="8" xfId="0" applyFont="1" applyFill="1" applyBorder="1" applyAlignment="1" applyProtection="1">
      <alignment horizontal="center" vertical="center"/>
      <protection hidden="1"/>
    </xf>
    <xf numFmtId="0" fontId="3" fillId="5" borderId="7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/>
    </xf>
    <xf numFmtId="0" fontId="3" fillId="5" borderId="12" xfId="0" applyFont="1" applyFill="1" applyBorder="1" applyAlignment="1" applyProtection="1">
      <alignment horizontal="center" vertical="center" wrapText="1"/>
      <protection hidden="1"/>
    </xf>
    <xf numFmtId="0" fontId="3" fillId="5" borderId="17" xfId="0" applyFont="1" applyFill="1" applyBorder="1" applyAlignment="1" applyProtection="1">
      <alignment horizontal="center" vertical="center" wrapText="1"/>
      <protection hidden="1"/>
    </xf>
    <xf numFmtId="0" fontId="3" fillId="5" borderId="13" xfId="0" applyFont="1" applyFill="1" applyBorder="1" applyAlignment="1" applyProtection="1">
      <alignment horizontal="center" vertical="center" wrapText="1"/>
      <protection hidden="1"/>
    </xf>
    <xf numFmtId="0" fontId="3" fillId="5" borderId="14" xfId="0" applyFont="1" applyFill="1" applyBorder="1" applyAlignment="1" applyProtection="1">
      <alignment horizontal="center" vertical="center" wrapText="1"/>
      <protection hidden="1"/>
    </xf>
    <xf numFmtId="0" fontId="3" fillId="5" borderId="15" xfId="0" applyFont="1" applyFill="1" applyBorder="1" applyAlignment="1" applyProtection="1">
      <alignment horizontal="center" vertical="center" wrapText="1"/>
      <protection hidden="1"/>
    </xf>
    <xf numFmtId="0" fontId="3" fillId="5" borderId="16" xfId="0" applyFont="1" applyFill="1" applyBorder="1" applyAlignment="1" applyProtection="1">
      <alignment horizontal="center" vertical="center" wrapText="1"/>
      <protection hidden="1"/>
    </xf>
    <xf numFmtId="0" fontId="3" fillId="5" borderId="18" xfId="0" applyFont="1" applyFill="1" applyBorder="1" applyAlignment="1" applyProtection="1">
      <alignment horizontal="center" vertical="center" wrapText="1"/>
      <protection hidden="1"/>
    </xf>
    <xf numFmtId="0" fontId="3" fillId="10" borderId="19" xfId="0" applyFont="1" applyFill="1" applyBorder="1" applyAlignment="1" applyProtection="1">
      <alignment horizontal="left" vertical="top" wrapText="1"/>
      <protection hidden="1"/>
    </xf>
    <xf numFmtId="0" fontId="3" fillId="10" borderId="20" xfId="0" applyFont="1" applyFill="1" applyBorder="1" applyAlignment="1" applyProtection="1">
      <alignment horizontal="left" vertical="top" wrapText="1"/>
      <protection hidden="1"/>
    </xf>
    <xf numFmtId="0" fontId="3" fillId="10" borderId="21" xfId="0" applyFont="1" applyFill="1" applyBorder="1" applyAlignment="1" applyProtection="1">
      <alignment horizontal="left" vertical="top" wrapText="1"/>
      <protection hidden="1"/>
    </xf>
    <xf numFmtId="0" fontId="4" fillId="2" borderId="19" xfId="0" applyFont="1" applyFill="1" applyBorder="1" applyAlignment="1" applyProtection="1">
      <alignment horizontal="left" vertical="top" wrapText="1"/>
      <protection hidden="1"/>
    </xf>
    <xf numFmtId="0" fontId="4" fillId="2" borderId="33" xfId="0" applyFont="1" applyFill="1" applyBorder="1" applyAlignment="1" applyProtection="1">
      <alignment horizontal="left" vertical="top" wrapText="1"/>
      <protection hidden="1"/>
    </xf>
    <xf numFmtId="0" fontId="4" fillId="2" borderId="20" xfId="0" applyFont="1" applyFill="1" applyBorder="1" applyAlignment="1" applyProtection="1">
      <alignment horizontal="left" vertical="top" wrapText="1"/>
      <protection hidden="1"/>
    </xf>
    <xf numFmtId="0" fontId="4" fillId="2" borderId="21" xfId="0" applyFont="1" applyFill="1" applyBorder="1" applyAlignment="1" applyProtection="1">
      <alignment horizontal="left" vertical="top" wrapText="1"/>
      <protection hidden="1"/>
    </xf>
    <xf numFmtId="0" fontId="36" fillId="4" borderId="10" xfId="0" applyFont="1" applyFill="1" applyBorder="1" applyAlignment="1">
      <alignment horizontal="center" vertical="center"/>
    </xf>
    <xf numFmtId="0" fontId="36" fillId="4" borderId="11" xfId="0" applyFont="1" applyFill="1" applyBorder="1" applyAlignment="1">
      <alignment horizontal="center" vertical="center"/>
    </xf>
    <xf numFmtId="0" fontId="36" fillId="4" borderId="4" xfId="0" applyFont="1" applyFill="1" applyBorder="1" applyAlignment="1">
      <alignment horizontal="center" vertical="center"/>
    </xf>
    <xf numFmtId="0" fontId="36" fillId="4" borderId="9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/>
    </xf>
    <xf numFmtId="4" fontId="22" fillId="10" borderId="1" xfId="4" applyNumberFormat="1" applyFont="1" applyFill="1" applyBorder="1" applyAlignment="1" applyProtection="1">
      <alignment horizontal="center" vertical="center" wrapText="1"/>
      <protection hidden="1"/>
    </xf>
    <xf numFmtId="0" fontId="10" fillId="0" borderId="51" xfId="0" applyFont="1" applyBorder="1" applyAlignment="1" applyProtection="1">
      <alignment horizontal="center" vertical="top" wrapText="1"/>
      <protection locked="0"/>
    </xf>
    <xf numFmtId="0" fontId="10" fillId="0" borderId="43" xfId="0" applyFont="1" applyBorder="1" applyAlignment="1" applyProtection="1">
      <alignment horizontal="center" vertical="top" wrapText="1"/>
      <protection locked="0"/>
    </xf>
    <xf numFmtId="0" fontId="44" fillId="3" borderId="1" xfId="0" applyFont="1" applyFill="1" applyBorder="1" applyAlignment="1" applyProtection="1">
      <alignment horizontal="left" vertical="top" wrapText="1" indent="1"/>
      <protection hidden="1"/>
    </xf>
    <xf numFmtId="0" fontId="47" fillId="19" borderId="23" xfId="0" applyFont="1" applyFill="1" applyBorder="1" applyAlignment="1" applyProtection="1">
      <alignment horizontal="center" vertical="center"/>
      <protection hidden="1"/>
    </xf>
    <xf numFmtId="0" fontId="47" fillId="19" borderId="20" xfId="0" applyFont="1" applyFill="1" applyBorder="1" applyAlignment="1" applyProtection="1">
      <alignment horizontal="center" vertical="center"/>
      <protection hidden="1"/>
    </xf>
    <xf numFmtId="0" fontId="29" fillId="3" borderId="20" xfId="0" applyFont="1" applyFill="1" applyBorder="1" applyAlignment="1" applyProtection="1">
      <alignment horizontal="left" vertical="center"/>
      <protection locked="0" hidden="1"/>
    </xf>
    <xf numFmtId="0" fontId="29" fillId="3" borderId="22" xfId="0" applyFont="1" applyFill="1" applyBorder="1" applyAlignment="1" applyProtection="1">
      <alignment horizontal="left" vertical="center"/>
      <protection locked="0" hidden="1"/>
    </xf>
    <xf numFmtId="191" fontId="10" fillId="0" borderId="1" xfId="4" applyNumberFormat="1" applyFont="1" applyBorder="1" applyAlignment="1" applyProtection="1">
      <alignment horizontal="center" vertical="center" wrapText="1"/>
      <protection hidden="1"/>
    </xf>
    <xf numFmtId="4" fontId="10" fillId="0" borderId="1" xfId="4" applyNumberFormat="1" applyFont="1" applyBorder="1" applyAlignment="1" applyProtection="1">
      <alignment horizontal="center" vertical="center" wrapText="1"/>
      <protection hidden="1"/>
    </xf>
    <xf numFmtId="49" fontId="44" fillId="0" borderId="53" xfId="0" applyNumberFormat="1" applyFont="1" applyBorder="1" applyAlignment="1" applyProtection="1">
      <alignment horizontal="left" vertical="center" wrapText="1" indent="1"/>
      <protection hidden="1"/>
    </xf>
    <xf numFmtId="49" fontId="44" fillId="0" borderId="47" xfId="0" applyNumberFormat="1" applyFont="1" applyBorder="1" applyAlignment="1" applyProtection="1">
      <alignment horizontal="left" vertical="center" wrapText="1" indent="1"/>
      <protection hidden="1"/>
    </xf>
    <xf numFmtId="49" fontId="44" fillId="0" borderId="49" xfId="0" applyNumberFormat="1" applyFont="1" applyBorder="1" applyAlignment="1" applyProtection="1">
      <alignment horizontal="left" vertical="center" wrapText="1" indent="1"/>
      <protection hidden="1"/>
    </xf>
    <xf numFmtId="49" fontId="44" fillId="0" borderId="66" xfId="0" applyNumberFormat="1" applyFont="1" applyBorder="1" applyAlignment="1" applyProtection="1">
      <alignment horizontal="left" vertical="top" wrapText="1" indent="1"/>
      <protection hidden="1"/>
    </xf>
    <xf numFmtId="49" fontId="44" fillId="0" borderId="67" xfId="0" applyNumberFormat="1" applyFont="1" applyBorder="1" applyAlignment="1" applyProtection="1">
      <alignment horizontal="left" vertical="top" wrapText="1" indent="1"/>
      <protection hidden="1"/>
    </xf>
    <xf numFmtId="49" fontId="44" fillId="0" borderId="68" xfId="0" applyNumberFormat="1" applyFont="1" applyBorder="1" applyAlignment="1" applyProtection="1">
      <alignment horizontal="left" vertical="top" wrapText="1" indent="1"/>
      <protection hidden="1"/>
    </xf>
    <xf numFmtId="188" fontId="10" fillId="4" borderId="23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20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22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9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4" xfId="0" applyNumberFormat="1" applyFont="1" applyFill="1" applyBorder="1" applyAlignment="1" applyProtection="1">
      <alignment horizontal="center" vertical="top" wrapText="1"/>
      <protection locked="0"/>
    </xf>
    <xf numFmtId="188" fontId="10" fillId="4" borderId="30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3" xfId="0" applyFont="1" applyFill="1" applyBorder="1" applyAlignment="1" applyProtection="1">
      <alignment horizontal="left" vertical="top" wrapText="1"/>
      <protection hidden="1"/>
    </xf>
    <xf numFmtId="0" fontId="12" fillId="18" borderId="20" xfId="0" applyFont="1" applyFill="1" applyBorder="1" applyAlignment="1" applyProtection="1">
      <alignment horizontal="left" vertical="top" wrapText="1"/>
      <protection hidden="1"/>
    </xf>
    <xf numFmtId="0" fontId="12" fillId="18" borderId="22" xfId="0" applyFont="1" applyFill="1" applyBorder="1" applyAlignment="1" applyProtection="1">
      <alignment horizontal="left" vertical="top" wrapText="1"/>
      <protection hidden="1"/>
    </xf>
    <xf numFmtId="0" fontId="48" fillId="4" borderId="0" xfId="0" applyFont="1" applyFill="1" applyBorder="1" applyAlignment="1" applyProtection="1">
      <alignment horizontal="center" vertical="center"/>
      <protection hidden="1"/>
    </xf>
    <xf numFmtId="0" fontId="49" fillId="4" borderId="0" xfId="0" applyFont="1" applyFill="1" applyBorder="1" applyAlignment="1" applyProtection="1">
      <alignment horizontal="center" vertical="center" wrapText="1"/>
      <protection hidden="1"/>
    </xf>
    <xf numFmtId="0" fontId="12" fillId="13" borderId="42" xfId="0" applyFont="1" applyFill="1" applyBorder="1" applyAlignment="1" applyProtection="1">
      <alignment horizontal="center" vertical="center" wrapText="1"/>
      <protection hidden="1"/>
    </xf>
    <xf numFmtId="0" fontId="12" fillId="13" borderId="44" xfId="0" applyFont="1" applyFill="1" applyBorder="1" applyAlignment="1" applyProtection="1">
      <alignment horizontal="center" vertical="center" wrapText="1"/>
      <protection hidden="1"/>
    </xf>
    <xf numFmtId="4" fontId="12" fillId="18" borderId="23" xfId="0" applyNumberFormat="1" applyFont="1" applyFill="1" applyBorder="1" applyAlignment="1" applyProtection="1">
      <alignment horizontal="center" vertical="center" wrapText="1"/>
      <protection hidden="1"/>
    </xf>
    <xf numFmtId="4" fontId="12" fillId="18" borderId="20" xfId="0" applyNumberFormat="1" applyFont="1" applyFill="1" applyBorder="1" applyAlignment="1" applyProtection="1">
      <alignment horizontal="center" vertical="center" wrapText="1"/>
      <protection hidden="1"/>
    </xf>
    <xf numFmtId="4" fontId="12" fillId="18" borderId="22" xfId="0" applyNumberFormat="1" applyFont="1" applyFill="1" applyBorder="1" applyAlignment="1" applyProtection="1">
      <alignment horizontal="center" vertical="center" wrapText="1"/>
      <protection hidden="1"/>
    </xf>
    <xf numFmtId="4" fontId="10" fillId="0" borderId="42" xfId="0" applyNumberFormat="1" applyFont="1" applyBorder="1" applyAlignment="1" applyProtection="1">
      <alignment horizontal="center" vertical="top" wrapText="1"/>
      <protection hidden="1"/>
    </xf>
    <xf numFmtId="4" fontId="10" fillId="0" borderId="43" xfId="0" applyNumberFormat="1" applyFont="1" applyBorder="1" applyAlignment="1" applyProtection="1">
      <alignment horizontal="center" vertical="top" wrapText="1"/>
      <protection hidden="1"/>
    </xf>
    <xf numFmtId="4" fontId="10" fillId="0" borderId="44" xfId="0" applyNumberFormat="1" applyFont="1" applyBorder="1" applyAlignment="1" applyProtection="1">
      <alignment horizontal="center" vertical="top" wrapText="1"/>
      <protection hidden="1"/>
    </xf>
    <xf numFmtId="0" fontId="10" fillId="0" borderId="42" xfId="0" applyFont="1" applyBorder="1" applyAlignment="1" applyProtection="1">
      <alignment horizontal="center" vertical="top" wrapText="1"/>
      <protection locked="0"/>
    </xf>
    <xf numFmtId="0" fontId="10" fillId="0" borderId="44" xfId="0" applyFont="1" applyBorder="1" applyAlignment="1" applyProtection="1">
      <alignment horizontal="center" vertical="top" wrapText="1"/>
      <protection locked="0"/>
    </xf>
    <xf numFmtId="0" fontId="10" fillId="0" borderId="35" xfId="0" applyFont="1" applyBorder="1" applyAlignment="1" applyProtection="1">
      <alignment horizontal="center" vertical="top" wrapText="1"/>
      <protection locked="0"/>
    </xf>
    <xf numFmtId="0" fontId="10" fillId="0" borderId="37" xfId="0" applyFont="1" applyBorder="1" applyAlignment="1" applyProtection="1">
      <alignment horizontal="center" vertical="top" wrapText="1"/>
      <protection locked="0"/>
    </xf>
    <xf numFmtId="0" fontId="11" fillId="0" borderId="42" xfId="0" applyFont="1" applyBorder="1" applyAlignment="1" applyProtection="1">
      <alignment horizontal="center" vertical="top" wrapText="1"/>
      <protection locked="0"/>
    </xf>
    <xf numFmtId="0" fontId="11" fillId="0" borderId="43" xfId="0" applyFont="1" applyBorder="1" applyAlignment="1" applyProtection="1">
      <alignment horizontal="center" vertical="top" wrapText="1"/>
      <protection locked="0"/>
    </xf>
    <xf numFmtId="0" fontId="11" fillId="0" borderId="69" xfId="0" applyFont="1" applyBorder="1" applyAlignment="1" applyProtection="1">
      <alignment horizontal="center" vertical="top" wrapText="1"/>
      <protection locked="0"/>
    </xf>
    <xf numFmtId="187" fontId="10" fillId="0" borderId="51" xfId="0" applyNumberFormat="1" applyFont="1" applyBorder="1" applyAlignment="1" applyProtection="1">
      <alignment horizontal="center" vertical="top" wrapText="1"/>
      <protection hidden="1"/>
    </xf>
    <xf numFmtId="187" fontId="10" fillId="0" borderId="43" xfId="0" applyNumberFormat="1" applyFont="1" applyBorder="1" applyAlignment="1" applyProtection="1">
      <alignment horizontal="center" vertical="top" wrapText="1"/>
      <protection hidden="1"/>
    </xf>
    <xf numFmtId="187" fontId="10" fillId="0" borderId="44" xfId="0" applyNumberFormat="1" applyFont="1" applyBorder="1" applyAlignment="1" applyProtection="1">
      <alignment horizontal="center" vertical="top" wrapText="1"/>
      <protection hidden="1"/>
    </xf>
    <xf numFmtId="0" fontId="44" fillId="3" borderId="1" xfId="0" applyFont="1" applyFill="1" applyBorder="1" applyAlignment="1" applyProtection="1">
      <alignment horizontal="left" vertical="center" wrapText="1" indent="1"/>
      <protection hidden="1"/>
    </xf>
    <xf numFmtId="0" fontId="44" fillId="3" borderId="1" xfId="0" applyFont="1" applyFill="1" applyBorder="1" applyAlignment="1" applyProtection="1">
      <alignment horizontal="left" vertical="center" wrapText="1"/>
      <protection hidden="1"/>
    </xf>
    <xf numFmtId="0" fontId="10" fillId="0" borderId="69" xfId="0" applyFont="1" applyBorder="1" applyAlignment="1" applyProtection="1">
      <alignment horizontal="center" vertical="top" wrapText="1"/>
      <protection locked="0"/>
    </xf>
    <xf numFmtId="0" fontId="47" fillId="0" borderId="42" xfId="0" applyFont="1" applyFill="1" applyBorder="1" applyAlignment="1" applyProtection="1">
      <alignment horizontal="center" vertical="center" wrapText="1"/>
      <protection hidden="1"/>
    </xf>
    <xf numFmtId="0" fontId="47" fillId="0" borderId="44" xfId="0" applyFont="1" applyFill="1" applyBorder="1" applyAlignment="1" applyProtection="1">
      <alignment horizontal="center" vertical="center" wrapText="1"/>
      <protection hidden="1"/>
    </xf>
    <xf numFmtId="0" fontId="45" fillId="3" borderId="35" xfId="0" applyFont="1" applyFill="1" applyBorder="1" applyAlignment="1" applyProtection="1">
      <alignment horizontal="center" vertical="center"/>
      <protection hidden="1"/>
    </xf>
    <xf numFmtId="0" fontId="45" fillId="3" borderId="33" xfId="0" applyFont="1" applyFill="1" applyBorder="1" applyAlignment="1" applyProtection="1">
      <alignment horizontal="center" vertical="center"/>
      <protection hidden="1"/>
    </xf>
    <xf numFmtId="0" fontId="45" fillId="3" borderId="39" xfId="0" applyFont="1" applyFill="1" applyBorder="1" applyAlignment="1" applyProtection="1">
      <alignment horizontal="center" vertical="center"/>
      <protection hidden="1"/>
    </xf>
    <xf numFmtId="0" fontId="45" fillId="3" borderId="34" xfId="0" applyFont="1" applyFill="1" applyBorder="1" applyAlignment="1" applyProtection="1">
      <alignment horizontal="center" vertical="center"/>
      <protection hidden="1"/>
    </xf>
    <xf numFmtId="49" fontId="44" fillId="0" borderId="1" xfId="0" applyNumberFormat="1" applyFont="1" applyBorder="1" applyAlignment="1" applyProtection="1">
      <alignment horizontal="left" vertical="center" wrapText="1" indent="1"/>
      <protection hidden="1"/>
    </xf>
    <xf numFmtId="49" fontId="44" fillId="0" borderId="1" xfId="0" applyNumberFormat="1" applyFont="1" applyBorder="1" applyAlignment="1" applyProtection="1">
      <alignment horizontal="left" vertical="top" wrapText="1" indent="1"/>
      <protection hidden="1"/>
    </xf>
    <xf numFmtId="0" fontId="45" fillId="3" borderId="35" xfId="0" applyFont="1" applyFill="1" applyBorder="1" applyAlignment="1" applyProtection="1">
      <alignment horizontal="left" vertical="center"/>
      <protection hidden="1"/>
    </xf>
    <xf numFmtId="0" fontId="45" fillId="3" borderId="33" xfId="0" applyFont="1" applyFill="1" applyBorder="1" applyAlignment="1" applyProtection="1">
      <alignment horizontal="left" vertical="center"/>
      <protection hidden="1"/>
    </xf>
    <xf numFmtId="0" fontId="45" fillId="3" borderId="36" xfId="0" applyFont="1" applyFill="1" applyBorder="1" applyAlignment="1" applyProtection="1">
      <alignment horizontal="left" vertical="center"/>
      <protection hidden="1"/>
    </xf>
    <xf numFmtId="0" fontId="12" fillId="13" borderId="1" xfId="0" applyFont="1" applyFill="1" applyBorder="1" applyAlignment="1" applyProtection="1">
      <alignment horizontal="center" vertical="center" wrapText="1"/>
      <protection hidden="1"/>
    </xf>
    <xf numFmtId="0" fontId="22" fillId="13" borderId="42" xfId="0" applyFont="1" applyFill="1" applyBorder="1" applyAlignment="1" applyProtection="1">
      <alignment horizontal="center" vertical="center" wrapText="1"/>
      <protection hidden="1"/>
    </xf>
    <xf numFmtId="0" fontId="22" fillId="13" borderId="44" xfId="0" applyFont="1" applyFill="1" applyBorder="1" applyAlignment="1" applyProtection="1">
      <alignment horizontal="center" vertical="center" wrapText="1"/>
      <protection hidden="1"/>
    </xf>
    <xf numFmtId="0" fontId="12" fillId="13" borderId="23" xfId="0" applyFont="1" applyFill="1" applyBorder="1" applyAlignment="1" applyProtection="1">
      <alignment horizontal="center" vertical="center" wrapText="1"/>
      <protection hidden="1"/>
    </xf>
    <xf numFmtId="0" fontId="12" fillId="13" borderId="20" xfId="0" applyFont="1" applyFill="1" applyBorder="1" applyAlignment="1" applyProtection="1">
      <alignment horizontal="center" vertical="center" wrapText="1"/>
      <protection hidden="1"/>
    </xf>
    <xf numFmtId="0" fontId="12" fillId="13" borderId="22" xfId="0" applyFont="1" applyFill="1" applyBorder="1" applyAlignment="1" applyProtection="1">
      <alignment horizontal="center" vertical="center" wrapText="1"/>
      <protection hidden="1"/>
    </xf>
    <xf numFmtId="0" fontId="12" fillId="12" borderId="23" xfId="0" applyFont="1" applyFill="1" applyBorder="1" applyAlignment="1" applyProtection="1">
      <alignment horizontal="center" vertical="center"/>
      <protection hidden="1"/>
    </xf>
    <xf numFmtId="0" fontId="12" fillId="12" borderId="20" xfId="0" applyFont="1" applyFill="1" applyBorder="1" applyAlignment="1" applyProtection="1">
      <alignment horizontal="center" vertical="center"/>
      <protection hidden="1"/>
    </xf>
    <xf numFmtId="2" fontId="12" fillId="5" borderId="23" xfId="0" applyNumberFormat="1" applyFont="1" applyFill="1" applyBorder="1" applyAlignment="1" applyProtection="1">
      <alignment horizontal="center" vertical="center" wrapText="1"/>
      <protection hidden="1"/>
    </xf>
    <xf numFmtId="2" fontId="12" fillId="5" borderId="20" xfId="0" applyNumberFormat="1" applyFont="1" applyFill="1" applyBorder="1" applyAlignment="1" applyProtection="1">
      <alignment horizontal="center" vertical="center" wrapText="1"/>
      <protection hidden="1"/>
    </xf>
    <xf numFmtId="2" fontId="12" fillId="5" borderId="22" xfId="0" applyNumberFormat="1" applyFont="1" applyFill="1" applyBorder="1" applyAlignment="1" applyProtection="1">
      <alignment horizontal="center" vertical="center" wrapText="1"/>
      <protection hidden="1"/>
    </xf>
    <xf numFmtId="49" fontId="12" fillId="5" borderId="66" xfId="0" applyNumberFormat="1" applyFont="1" applyFill="1" applyBorder="1" applyAlignment="1" applyProtection="1">
      <alignment horizontal="left" vertical="center" wrapText="1" indent="1"/>
      <protection hidden="1"/>
    </xf>
    <xf numFmtId="49" fontId="12" fillId="5" borderId="67" xfId="0" applyNumberFormat="1" applyFont="1" applyFill="1" applyBorder="1" applyAlignment="1" applyProtection="1">
      <alignment horizontal="left" vertical="center" wrapText="1" indent="1"/>
      <protection hidden="1"/>
    </xf>
    <xf numFmtId="49" fontId="12" fillId="5" borderId="68" xfId="0" applyNumberFormat="1" applyFont="1" applyFill="1" applyBorder="1" applyAlignment="1" applyProtection="1">
      <alignment horizontal="left" vertical="center" wrapText="1" indent="1"/>
      <protection hidden="1"/>
    </xf>
    <xf numFmtId="49" fontId="12" fillId="5" borderId="66" xfId="0" applyNumberFormat="1" applyFont="1" applyFill="1" applyBorder="1" applyAlignment="1" applyProtection="1">
      <alignment horizontal="left" vertical="top" wrapText="1" indent="1"/>
      <protection hidden="1"/>
    </xf>
    <xf numFmtId="49" fontId="12" fillId="5" borderId="67" xfId="0" applyNumberFormat="1" applyFont="1" applyFill="1" applyBorder="1" applyAlignment="1" applyProtection="1">
      <alignment horizontal="left" vertical="top" wrapText="1" indent="1"/>
      <protection hidden="1"/>
    </xf>
    <xf numFmtId="49" fontId="12" fillId="5" borderId="68" xfId="0" applyNumberFormat="1" applyFont="1" applyFill="1" applyBorder="1" applyAlignment="1" applyProtection="1">
      <alignment horizontal="left" vertical="top" wrapText="1" indent="1"/>
      <protection hidden="1"/>
    </xf>
    <xf numFmtId="3" fontId="50" fillId="0" borderId="51" xfId="0" applyNumberFormat="1" applyFont="1" applyBorder="1" applyAlignment="1" applyProtection="1">
      <alignment horizontal="center" vertical="center" wrapText="1"/>
      <protection hidden="1"/>
    </xf>
    <xf numFmtId="3" fontId="50" fillId="0" borderId="43" xfId="0" applyNumberFormat="1" applyFont="1" applyBorder="1" applyAlignment="1" applyProtection="1">
      <alignment horizontal="center" vertical="center" wrapText="1"/>
      <protection hidden="1"/>
    </xf>
    <xf numFmtId="0" fontId="12" fillId="18" borderId="52" xfId="0" applyFont="1" applyFill="1" applyBorder="1" applyAlignment="1" applyProtection="1">
      <alignment horizontal="left" vertical="center" wrapText="1"/>
      <protection hidden="1"/>
    </xf>
    <xf numFmtId="0" fontId="12" fillId="18" borderId="45" xfId="0" applyFont="1" applyFill="1" applyBorder="1" applyAlignment="1" applyProtection="1">
      <alignment horizontal="left" vertical="center" wrapText="1"/>
      <protection hidden="1"/>
    </xf>
    <xf numFmtId="0" fontId="12" fillId="18" borderId="46" xfId="0" applyFont="1" applyFill="1" applyBorder="1" applyAlignment="1" applyProtection="1">
      <alignment horizontal="left" vertical="center" wrapText="1"/>
      <protection hidden="1"/>
    </xf>
    <xf numFmtId="0" fontId="12" fillId="11" borderId="23" xfId="0" applyFont="1" applyFill="1" applyBorder="1" applyAlignment="1" applyProtection="1">
      <alignment horizontal="left" vertical="top" wrapText="1"/>
      <protection hidden="1"/>
    </xf>
    <xf numFmtId="0" fontId="12" fillId="11" borderId="20" xfId="0" applyFont="1" applyFill="1" applyBorder="1" applyAlignment="1" applyProtection="1">
      <alignment horizontal="left" vertical="top" wrapText="1"/>
      <protection hidden="1"/>
    </xf>
    <xf numFmtId="0" fontId="12" fillId="11" borderId="22" xfId="0" applyFont="1" applyFill="1" applyBorder="1" applyAlignment="1" applyProtection="1">
      <alignment horizontal="left" vertical="top" wrapText="1"/>
      <protection hidden="1"/>
    </xf>
    <xf numFmtId="4" fontId="22" fillId="3" borderId="1" xfId="4" applyNumberFormat="1" applyFont="1" applyFill="1" applyBorder="1" applyAlignment="1" applyProtection="1">
      <alignment horizontal="center" vertical="center" wrapText="1"/>
      <protection hidden="1"/>
    </xf>
    <xf numFmtId="14" fontId="55" fillId="3" borderId="0" xfId="0" applyNumberFormat="1" applyFont="1" applyFill="1" applyAlignment="1" applyProtection="1">
      <alignment horizontal="right"/>
      <protection hidden="1"/>
    </xf>
    <xf numFmtId="0" fontId="12" fillId="18" borderId="23" xfId="0" applyFont="1" applyFill="1" applyBorder="1" applyAlignment="1" applyProtection="1">
      <alignment horizontal="left" vertical="top"/>
      <protection hidden="1"/>
    </xf>
    <xf numFmtId="0" fontId="12" fillId="18" borderId="20" xfId="0" applyFont="1" applyFill="1" applyBorder="1" applyAlignment="1" applyProtection="1">
      <alignment horizontal="left" vertical="top"/>
      <protection hidden="1"/>
    </xf>
    <xf numFmtId="188" fontId="10" fillId="4" borderId="23" xfId="0" applyNumberFormat="1" applyFont="1" applyFill="1" applyBorder="1" applyAlignment="1" applyProtection="1">
      <alignment horizontal="center" vertical="center" wrapText="1"/>
      <protection locked="0"/>
    </xf>
    <xf numFmtId="188" fontId="10" fillId="4" borderId="20" xfId="0" applyNumberFormat="1" applyFont="1" applyFill="1" applyBorder="1" applyAlignment="1" applyProtection="1">
      <alignment horizontal="center" vertical="center" wrapText="1"/>
      <protection locked="0"/>
    </xf>
    <xf numFmtId="188" fontId="10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12" fillId="11" borderId="23" xfId="0" applyFont="1" applyFill="1" applyBorder="1" applyAlignment="1" applyProtection="1">
      <alignment horizontal="left" vertical="top"/>
      <protection hidden="1"/>
    </xf>
    <xf numFmtId="0" fontId="12" fillId="11" borderId="20" xfId="0" applyFont="1" applyFill="1" applyBorder="1" applyAlignment="1" applyProtection="1">
      <alignment horizontal="left" vertical="top"/>
      <protection hidden="1"/>
    </xf>
    <xf numFmtId="0" fontId="12" fillId="11" borderId="22" xfId="0" applyFont="1" applyFill="1" applyBorder="1" applyAlignment="1" applyProtection="1">
      <alignment horizontal="left" vertical="top"/>
      <protection hidden="1"/>
    </xf>
    <xf numFmtId="0" fontId="12" fillId="18" borderId="22" xfId="0" applyFont="1" applyFill="1" applyBorder="1" applyAlignment="1" applyProtection="1">
      <alignment horizontal="left" vertical="top"/>
      <protection hidden="1"/>
    </xf>
    <xf numFmtId="0" fontId="12" fillId="18" borderId="1" xfId="0" applyFont="1" applyFill="1" applyBorder="1" applyAlignment="1" applyProtection="1">
      <alignment horizontal="left" vertical="top" wrapText="1"/>
      <protection hidden="1"/>
    </xf>
    <xf numFmtId="49" fontId="44" fillId="0" borderId="1" xfId="0" applyNumberFormat="1" applyFont="1" applyBorder="1" applyAlignment="1" applyProtection="1">
      <alignment horizontal="left" vertical="center" indent="1"/>
      <protection hidden="1"/>
    </xf>
    <xf numFmtId="0" fontId="55" fillId="3" borderId="0" xfId="0" applyFont="1" applyFill="1" applyBorder="1" applyAlignment="1" applyProtection="1">
      <alignment horizontal="right"/>
      <protection hidden="1"/>
    </xf>
    <xf numFmtId="4" fontId="10" fillId="0" borderId="1" xfId="0" applyNumberFormat="1" applyFont="1" applyBorder="1" applyAlignment="1" applyProtection="1">
      <alignment horizontal="center" vertical="top" wrapText="1"/>
      <protection hidden="1"/>
    </xf>
    <xf numFmtId="0" fontId="54" fillId="3" borderId="0" xfId="0" applyFont="1" applyFill="1" applyBorder="1" applyAlignment="1" applyProtection="1">
      <alignment horizontal="right"/>
      <protection hidden="1"/>
    </xf>
    <xf numFmtId="14" fontId="54" fillId="3" borderId="0" xfId="0" applyNumberFormat="1" applyFont="1" applyFill="1" applyAlignment="1" applyProtection="1">
      <alignment horizontal="right"/>
      <protection hidden="1"/>
    </xf>
    <xf numFmtId="2" fontId="10" fillId="3" borderId="1" xfId="0" applyNumberFormat="1" applyFont="1" applyFill="1" applyBorder="1" applyAlignment="1" applyProtection="1">
      <alignment horizontal="center" vertical="top" wrapText="1"/>
      <protection hidden="1"/>
    </xf>
    <xf numFmtId="3" fontId="10" fillId="0" borderId="1" xfId="0" applyNumberFormat="1" applyFont="1" applyBorder="1" applyAlignment="1" applyProtection="1">
      <alignment horizontal="center" vertical="center" wrapText="1"/>
      <protection hidden="1"/>
    </xf>
    <xf numFmtId="2" fontId="29" fillId="12" borderId="42" xfId="0" applyNumberFormat="1" applyFont="1" applyFill="1" applyBorder="1" applyAlignment="1" applyProtection="1">
      <alignment horizontal="center" vertical="center" wrapText="1"/>
      <protection hidden="1"/>
    </xf>
    <xf numFmtId="2" fontId="29" fillId="12" borderId="44" xfId="0" applyNumberFormat="1" applyFont="1" applyFill="1" applyBorder="1" applyAlignment="1" applyProtection="1">
      <alignment horizontal="center" vertical="center" wrapText="1"/>
      <protection hidden="1"/>
    </xf>
    <xf numFmtId="0" fontId="27" fillId="16" borderId="54" xfId="8" applyFont="1" applyFill="1" applyBorder="1" applyAlignment="1" applyProtection="1">
      <alignment horizontal="center" vertical="center" wrapText="1"/>
      <protection hidden="1"/>
    </xf>
    <xf numFmtId="0" fontId="27" fillId="16" borderId="58" xfId="8" applyFont="1" applyFill="1" applyBorder="1" applyAlignment="1" applyProtection="1">
      <alignment horizontal="center" vertical="center" wrapText="1"/>
      <protection hidden="1"/>
    </xf>
    <xf numFmtId="0" fontId="27" fillId="16" borderId="55" xfId="8" applyFont="1" applyFill="1" applyBorder="1" applyAlignment="1" applyProtection="1">
      <alignment horizontal="center" vertical="top" wrapText="1"/>
      <protection hidden="1"/>
    </xf>
    <xf numFmtId="0" fontId="27" fillId="16" borderId="56" xfId="8" applyFont="1" applyFill="1" applyBorder="1" applyAlignment="1" applyProtection="1">
      <alignment horizontal="center" vertical="top" wrapText="1"/>
      <protection hidden="1"/>
    </xf>
    <xf numFmtId="0" fontId="27" fillId="16" borderId="57" xfId="8" applyFont="1" applyFill="1" applyBorder="1" applyAlignment="1" applyProtection="1">
      <alignment horizontal="center" vertical="top" wrapText="1"/>
      <protection hidden="1"/>
    </xf>
    <xf numFmtId="0" fontId="24" fillId="3" borderId="34" xfId="8" applyFont="1" applyFill="1" applyBorder="1" applyAlignment="1" applyProtection="1">
      <alignment horizontal="left" vertical="center" wrapText="1"/>
      <protection hidden="1"/>
    </xf>
    <xf numFmtId="0" fontId="24" fillId="3" borderId="34" xfId="8" applyFont="1" applyFill="1" applyBorder="1" applyAlignment="1" applyProtection="1">
      <alignment horizontal="right" vertical="center" wrapText="1"/>
      <protection hidden="1"/>
    </xf>
    <xf numFmtId="0" fontId="26" fillId="3" borderId="0" xfId="8" applyFont="1" applyFill="1" applyAlignment="1" applyProtection="1">
      <alignment horizontal="left" vertical="top" wrapText="1"/>
      <protection hidden="1"/>
    </xf>
    <xf numFmtId="190" fontId="28" fillId="3" borderId="55" xfId="8" applyNumberFormat="1" applyFont="1" applyFill="1" applyBorder="1" applyAlignment="1" applyProtection="1">
      <alignment horizontal="center" vertical="top" wrapText="1"/>
      <protection hidden="1"/>
    </xf>
    <xf numFmtId="190" fontId="28" fillId="3" borderId="57" xfId="8" applyNumberFormat="1" applyFont="1" applyFill="1" applyBorder="1" applyAlignment="1" applyProtection="1">
      <alignment horizontal="center" vertical="top" wrapText="1"/>
      <protection hidden="1"/>
    </xf>
    <xf numFmtId="190" fontId="11" fillId="3" borderId="55" xfId="8" applyNumberFormat="1" applyFont="1" applyFill="1" applyBorder="1" applyAlignment="1" applyProtection="1">
      <alignment horizontal="center" vertical="top" wrapText="1"/>
      <protection hidden="1"/>
    </xf>
    <xf numFmtId="190" fontId="11" fillId="3" borderId="57" xfId="8" applyNumberFormat="1" applyFont="1" applyFill="1" applyBorder="1" applyAlignment="1" applyProtection="1">
      <alignment horizontal="center" vertical="top" wrapText="1"/>
      <protection hidden="1"/>
    </xf>
    <xf numFmtId="190" fontId="11" fillId="15" borderId="63" xfId="8" applyNumberFormat="1" applyFont="1" applyFill="1" applyBorder="1" applyAlignment="1" applyProtection="1">
      <alignment horizontal="center" vertical="top" wrapText="1"/>
      <protection hidden="1"/>
    </xf>
    <xf numFmtId="190" fontId="11" fillId="15" borderId="64" xfId="8" applyNumberFormat="1" applyFont="1" applyFill="1" applyBorder="1" applyAlignment="1" applyProtection="1">
      <alignment horizontal="center" vertical="top" wrapText="1"/>
      <protection hidden="1"/>
    </xf>
    <xf numFmtId="0" fontId="12" fillId="14" borderId="55" xfId="8" applyFont="1" applyFill="1" applyBorder="1" applyAlignment="1" applyProtection="1">
      <alignment horizontal="center" vertical="top" wrapText="1"/>
      <protection hidden="1"/>
    </xf>
    <xf numFmtId="0" fontId="12" fillId="14" borderId="57" xfId="8" applyFont="1" applyFill="1" applyBorder="1" applyAlignment="1" applyProtection="1">
      <alignment horizontal="center" vertical="top" wrapText="1"/>
      <protection hidden="1"/>
    </xf>
    <xf numFmtId="190" fontId="12" fillId="14" borderId="1" xfId="8" applyNumberFormat="1" applyFont="1" applyFill="1" applyBorder="1" applyAlignment="1" applyProtection="1">
      <alignment horizontal="center" vertical="top" wrapText="1"/>
      <protection hidden="1"/>
    </xf>
    <xf numFmtId="0" fontId="12" fillId="5" borderId="55" xfId="8" applyFont="1" applyFill="1" applyBorder="1" applyAlignment="1" applyProtection="1">
      <alignment horizontal="center" vertical="center" wrapText="1"/>
      <protection hidden="1"/>
    </xf>
    <xf numFmtId="0" fontId="12" fillId="5" borderId="56" xfId="8" applyFont="1" applyFill="1" applyBorder="1" applyAlignment="1" applyProtection="1">
      <alignment horizontal="center" vertical="center" wrapText="1"/>
      <protection hidden="1"/>
    </xf>
    <xf numFmtId="0" fontId="11" fillId="3" borderId="0" xfId="8" applyFont="1" applyFill="1" applyBorder="1" applyAlignment="1" applyProtection="1">
      <alignment horizontal="center" vertical="top" wrapText="1"/>
      <protection hidden="1"/>
    </xf>
    <xf numFmtId="0" fontId="10" fillId="3" borderId="0" xfId="9" applyFont="1" applyFill="1" applyBorder="1" applyAlignment="1" applyProtection="1">
      <alignment horizontal="left" vertical="top" wrapText="1"/>
      <protection hidden="1"/>
    </xf>
    <xf numFmtId="0" fontId="43" fillId="3" borderId="60" xfId="0" applyFont="1" applyFill="1" applyBorder="1" applyAlignment="1" applyProtection="1">
      <alignment horizontal="center" vertical="center"/>
      <protection hidden="1"/>
    </xf>
    <xf numFmtId="0" fontId="43" fillId="3" borderId="61" xfId="0" applyFont="1" applyFill="1" applyBorder="1" applyAlignment="1" applyProtection="1">
      <alignment horizontal="center" vertical="center"/>
      <protection hidden="1"/>
    </xf>
    <xf numFmtId="0" fontId="43" fillId="3" borderId="62" xfId="0" applyFont="1" applyFill="1" applyBorder="1" applyAlignment="1" applyProtection="1">
      <alignment horizontal="center" vertical="center"/>
      <protection hidden="1"/>
    </xf>
    <xf numFmtId="0" fontId="4" fillId="0" borderId="9" xfId="0" applyFont="1" applyBorder="1" applyAlignment="1" applyProtection="1">
      <alignment horizontal="left" vertical="top" wrapText="1"/>
      <protection hidden="1"/>
    </xf>
    <xf numFmtId="0" fontId="4" fillId="0" borderId="0" xfId="0" applyFont="1" applyBorder="1" applyAlignment="1" applyProtection="1">
      <alignment horizontal="left" vertical="top" wrapText="1"/>
      <protection hidden="1"/>
    </xf>
    <xf numFmtId="0" fontId="4" fillId="0" borderId="38" xfId="0" applyFont="1" applyBorder="1" applyAlignment="1" applyProtection="1">
      <alignment horizontal="left" vertical="top" wrapText="1"/>
      <protection hidden="1"/>
    </xf>
  </cellXfs>
  <cellStyles count="10">
    <cellStyle name="Normal 2 3" xfId="9"/>
    <cellStyle name="Normal 4" xfId="8"/>
    <cellStyle name="Normal 5" xfId="3"/>
    <cellStyle name="เครื่องหมายจุลภาค" xfId="4" builtinId="3"/>
    <cellStyle name="เครื่องหมายจุลภาค 2" xfId="6"/>
    <cellStyle name="ปกติ" xfId="0" builtinId="0"/>
    <cellStyle name="ปกติ 2" xfId="1"/>
    <cellStyle name="ปกติ 3" xfId="2"/>
    <cellStyle name="ปกติ 4" xfId="5"/>
    <cellStyle name="เปอร์เซ็นต์ 2" xfId="7"/>
  </cellStyles>
  <dxfs count="190">
    <dxf>
      <font>
        <color rgb="FFFFD5FF"/>
      </font>
    </dxf>
    <dxf>
      <font>
        <color theme="0"/>
      </font>
    </dxf>
    <dxf>
      <font>
        <color theme="4" tint="0.79998168889431442"/>
      </font>
    </dxf>
    <dxf>
      <font>
        <color theme="0"/>
      </font>
    </dxf>
    <dxf>
      <font>
        <color rgb="FFFFD5FF"/>
      </font>
    </dxf>
    <dxf>
      <font>
        <color theme="4" tint="0.79998168889431442"/>
      </font>
    </dxf>
    <dxf>
      <font>
        <color theme="4" tint="0.79998168889431442"/>
      </font>
    </dxf>
    <dxf>
      <font>
        <color rgb="FFFFD5FF"/>
      </font>
    </dxf>
    <dxf>
      <font>
        <color rgb="FFFFE1FF"/>
      </font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ont>
        <color auto="1"/>
      </font>
    </dxf>
    <dxf>
      <font>
        <color theme="5" tint="0.79998168889431442"/>
      </font>
    </dxf>
    <dxf>
      <font>
        <color theme="0"/>
      </font>
    </dxf>
    <dxf>
      <font>
        <color theme="4" tint="0.79998168889431442"/>
      </font>
    </dxf>
    <dxf>
      <font>
        <color theme="4" tint="0.59996337778862885"/>
      </font>
    </dxf>
    <dxf>
      <font>
        <color rgb="FF00FFCC"/>
      </font>
    </dxf>
    <dxf>
      <font>
        <color theme="0"/>
      </font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D5FF"/>
      <color rgb="FFFFE1FF"/>
      <color rgb="FF00FFCC"/>
      <color rgb="FF0000FF"/>
      <color rgb="FFFFFFCC"/>
      <color rgb="FFCCFFCC"/>
      <color rgb="FFFFFF99"/>
      <color rgb="FFFEF5F0"/>
      <color rgb="FFFFFF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6928</xdr:colOff>
      <xdr:row>28</xdr:row>
      <xdr:rowOff>242455</xdr:rowOff>
    </xdr:from>
    <xdr:to>
      <xdr:col>11</xdr:col>
      <xdr:colOff>807028</xdr:colOff>
      <xdr:row>47</xdr:row>
      <xdr:rowOff>90055</xdr:rowOff>
    </xdr:to>
    <xdr:grpSp>
      <xdr:nvGrpSpPr>
        <xdr:cNvPr id="4" name="กลุ่ม 3"/>
        <xdr:cNvGrpSpPr/>
      </xdr:nvGrpSpPr>
      <xdr:grpSpPr>
        <a:xfrm>
          <a:off x="1226128" y="23011015"/>
          <a:ext cx="10126980" cy="6797040"/>
          <a:chOff x="2743200" y="19640550"/>
          <a:chExt cx="10058400" cy="6724650"/>
        </a:xfrm>
      </xdr:grpSpPr>
      <xdr:pic>
        <xdr:nvPicPr>
          <xdr:cNvPr id="5" name="รูปภาพ 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วงรี 5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24</xdr:col>
      <xdr:colOff>107373</xdr:colOff>
      <xdr:row>9</xdr:row>
      <xdr:rowOff>2892136</xdr:rowOff>
    </xdr:from>
    <xdr:to>
      <xdr:col>28</xdr:col>
      <xdr:colOff>659823</xdr:colOff>
      <xdr:row>10</xdr:row>
      <xdr:rowOff>38100</xdr:rowOff>
    </xdr:to>
    <xdr:sp macro="" textlink="">
      <xdr:nvSpPr>
        <xdr:cNvPr id="8" name="คำบรรยายภาพแบบเส้น 2 7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716280</xdr:colOff>
      <xdr:row>13</xdr:row>
      <xdr:rowOff>171450</xdr:rowOff>
    </xdr:from>
    <xdr:to>
      <xdr:col>17</xdr:col>
      <xdr:colOff>1268730</xdr:colOff>
      <xdr:row>15</xdr:row>
      <xdr:rowOff>228600</xdr:rowOff>
    </xdr:to>
    <xdr:sp macro="" textlink="">
      <xdr:nvSpPr>
        <xdr:cNvPr id="13" name="คำบรรยายภาพแบบเส้น 2 12"/>
        <xdr:cNvSpPr/>
      </xdr:nvSpPr>
      <xdr:spPr>
        <a:xfrm>
          <a:off x="13327380" y="17324070"/>
          <a:ext cx="4697730" cy="78867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758190</xdr:colOff>
      <xdr:row>16</xdr:row>
      <xdr:rowOff>209550</xdr:rowOff>
    </xdr:from>
    <xdr:to>
      <xdr:col>17</xdr:col>
      <xdr:colOff>1310640</xdr:colOff>
      <xdr:row>18</xdr:row>
      <xdr:rowOff>171450</xdr:rowOff>
    </xdr:to>
    <xdr:sp macro="" textlink="">
      <xdr:nvSpPr>
        <xdr:cNvPr id="14" name="คำบรรยายภาพแบบเส้น 2 13"/>
        <xdr:cNvSpPr/>
      </xdr:nvSpPr>
      <xdr:spPr>
        <a:xfrm>
          <a:off x="13369290" y="18459450"/>
          <a:ext cx="4697730" cy="69342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773430</xdr:colOff>
      <xdr:row>23</xdr:row>
      <xdr:rowOff>64770</xdr:rowOff>
    </xdr:from>
    <xdr:to>
      <xdr:col>17</xdr:col>
      <xdr:colOff>1325880</xdr:colOff>
      <xdr:row>25</xdr:row>
      <xdr:rowOff>26670</xdr:rowOff>
    </xdr:to>
    <xdr:sp macro="" textlink="">
      <xdr:nvSpPr>
        <xdr:cNvPr id="15" name="คำบรรยายภาพแบบเส้น 2 14"/>
        <xdr:cNvSpPr/>
      </xdr:nvSpPr>
      <xdr:spPr>
        <a:xfrm>
          <a:off x="13384530" y="20874990"/>
          <a:ext cx="4697730" cy="693420"/>
        </a:xfrm>
        <a:prstGeom prst="borderCallout2">
          <a:avLst>
            <a:gd name="adj1" fmla="val 58398"/>
            <a:gd name="adj2" fmla="val 12"/>
            <a:gd name="adj3" fmla="val 45009"/>
            <a:gd name="adj4" fmla="val -336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 editAs="oneCell">
    <xdr:from>
      <xdr:col>3</xdr:col>
      <xdr:colOff>471056</xdr:colOff>
      <xdr:row>31</xdr:row>
      <xdr:rowOff>41564</xdr:rowOff>
    </xdr:from>
    <xdr:to>
      <xdr:col>6</xdr:col>
      <xdr:colOff>180110</xdr:colOff>
      <xdr:row>32</xdr:row>
      <xdr:rowOff>96981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11200"/>
                  </a14:imgEffect>
                </a14:imgLayer>
              </a14:imgProps>
            </a:ext>
          </a:extLst>
        </a:blip>
        <a:srcRect l="15184" t="46899" r="61194" b="46522"/>
        <a:stretch/>
      </xdr:blipFill>
      <xdr:spPr>
        <a:xfrm>
          <a:off x="2718956" y="24082664"/>
          <a:ext cx="2818014" cy="421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6</xdr:row>
      <xdr:rowOff>335972</xdr:rowOff>
    </xdr:from>
    <xdr:to>
      <xdr:col>17</xdr:col>
      <xdr:colOff>1190868</xdr:colOff>
      <xdr:row>7</xdr:row>
      <xdr:rowOff>3505200</xdr:rowOff>
    </xdr:to>
    <xdr:pic>
      <xdr:nvPicPr>
        <xdr:cNvPr id="17" name="รูปภาพ 1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310" t="34617" r="4533" b="50369"/>
        <a:stretch/>
      </xdr:blipFill>
      <xdr:spPr>
        <a:xfrm>
          <a:off x="1181099" y="3193472"/>
          <a:ext cx="16640419" cy="353117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114300</xdr:rowOff>
    </xdr:from>
    <xdr:to>
      <xdr:col>17</xdr:col>
      <xdr:colOff>1066800</xdr:colOff>
      <xdr:row>10</xdr:row>
      <xdr:rowOff>0</xdr:rowOff>
    </xdr:to>
    <xdr:pic>
      <xdr:nvPicPr>
        <xdr:cNvPr id="18" name="รูปภาพ 1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30745" r="53822" b="47835"/>
        <a:stretch/>
      </xdr:blipFill>
      <xdr:spPr>
        <a:xfrm>
          <a:off x="1295400" y="7067550"/>
          <a:ext cx="16402050" cy="5657850"/>
        </a:xfrm>
        <a:prstGeom prst="rect">
          <a:avLst/>
        </a:prstGeom>
      </xdr:spPr>
    </xdr:pic>
    <xdr:clientData/>
  </xdr:twoCellAnchor>
  <xdr:twoCellAnchor>
    <xdr:from>
      <xdr:col>14</xdr:col>
      <xdr:colOff>400050</xdr:colOff>
      <xdr:row>9</xdr:row>
      <xdr:rowOff>3566160</xdr:rowOff>
    </xdr:from>
    <xdr:to>
      <xdr:col>17</xdr:col>
      <xdr:colOff>1009650</xdr:colOff>
      <xdr:row>9</xdr:row>
      <xdr:rowOff>5048250</xdr:rowOff>
    </xdr:to>
    <xdr:sp macro="" textlink="">
      <xdr:nvSpPr>
        <xdr:cNvPr id="11" name="คำบรรยายภาพแบบเส้น 2 10"/>
        <xdr:cNvSpPr/>
      </xdr:nvSpPr>
      <xdr:spPr>
        <a:xfrm>
          <a:off x="13944600" y="11090910"/>
          <a:ext cx="3695700" cy="1482090"/>
        </a:xfrm>
        <a:prstGeom prst="borderCallout2">
          <a:avLst>
            <a:gd name="adj1" fmla="val 43975"/>
            <a:gd name="adj2" fmla="val 2131"/>
            <a:gd name="adj3" fmla="val 44523"/>
            <a:gd name="adj4" fmla="val -50320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หากเป็นตัวบ่งชี้เชิงปริมาณให้กรอกผลการดำเนินงาน (ตัวตั้ง ตัวหาร) ของแต่ละตัวบ่งชี้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107373</xdr:colOff>
      <xdr:row>16</xdr:row>
      <xdr:rowOff>2892136</xdr:rowOff>
    </xdr:from>
    <xdr:to>
      <xdr:col>28</xdr:col>
      <xdr:colOff>659823</xdr:colOff>
      <xdr:row>18</xdr:row>
      <xdr:rowOff>38100</xdr:rowOff>
    </xdr:to>
    <xdr:sp macro="" textlink="">
      <xdr:nvSpPr>
        <xdr:cNvPr id="19" name="คำบรรยายภาพแบบเส้น 2 18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80010</xdr:colOff>
      <xdr:row>9</xdr:row>
      <xdr:rowOff>5147310</xdr:rowOff>
    </xdr:from>
    <xdr:to>
      <xdr:col>17</xdr:col>
      <xdr:colOff>1097280</xdr:colOff>
      <xdr:row>11</xdr:row>
      <xdr:rowOff>297180</xdr:rowOff>
    </xdr:to>
    <xdr:pic>
      <xdr:nvPicPr>
        <xdr:cNvPr id="20" name="รูปภาพ 1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51665" r="53713" b="36527"/>
        <a:stretch/>
      </xdr:blipFill>
      <xdr:spPr>
        <a:xfrm>
          <a:off x="1299210" y="12736830"/>
          <a:ext cx="16562070" cy="313563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</xdr:row>
      <xdr:rowOff>270510</xdr:rowOff>
    </xdr:from>
    <xdr:to>
      <xdr:col>17</xdr:col>
      <xdr:colOff>1158240</xdr:colOff>
      <xdr:row>21</xdr:row>
      <xdr:rowOff>255270</xdr:rowOff>
    </xdr:to>
    <xdr:pic>
      <xdr:nvPicPr>
        <xdr:cNvPr id="21" name="รูปภาพ 2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287" t="51665" r="4735" b="36527"/>
        <a:stretch/>
      </xdr:blipFill>
      <xdr:spPr>
        <a:xfrm>
          <a:off x="1310640" y="17034510"/>
          <a:ext cx="16611600" cy="3124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Users/nOomOn/Downloads/LearningCalculator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Documents%20and%20Settings/Administrator/Local%20Settings/Temporary%20Internet%20Files/Content.IE5/UMQFJ94T/template54v2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1;&#3619;&#3632;&#3585;&#3633;&#3609;%202553-2557/&#3611;&#3619;&#3632;&#3585;&#3633;&#3609;&#3588;&#3640;&#3603;&#3616;&#3634;&#3614;%20&#3611;&#3637;&#3585;&#3634;&#3619;&#3624;&#3638;&#3585;&#3625;&#3634;%2057/&#3607;&#3604;&#3621;&#3629;&#3591;&#3605;&#3634;&#3619;&#3634;&#3591;&#3588;&#3635;&#3609;&#3623;&#3603;&#3588;&#3632;&#3649;&#3609;&#3609;/&#3607;&#3604;&#3626;&#3629;&#3610;&#3619;&#3632;&#3604;&#3633;&#3610;&#3588;&#3603;&#3632;/&#3619;&#3632;&#3604;&#3633;&#3610;&#3588;&#3603;&#3632;%20&#3617;&#3624;&#3623;5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to"/>
      <sheetName val="ป.1++"/>
      <sheetName val="ป.1++tem"/>
      <sheetName val="ป.1 (สกอ.)"/>
      <sheetName val="ป.1(สมศ.)"/>
      <sheetName val="ป.2"/>
      <sheetName val="ป.3"/>
      <sheetName val="info"/>
      <sheetName val="ป.4"/>
      <sheetName val="ป.5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>
        <row r="3">
          <cell r="E3" t="str">
            <v>คณะทันตแพทยศาสตร์</v>
          </cell>
        </row>
        <row r="4">
          <cell r="E4" t="str">
            <v>คณะเทคโนโลยีและนวัตกรรมผลิตภัณฑ์การเกษตร</v>
          </cell>
        </row>
        <row r="5">
          <cell r="E5" t="str">
            <v>คณะพยาบาลศาสตร์</v>
          </cell>
        </row>
        <row r="6">
          <cell r="E6" t="str">
            <v>คณะพลศึกษา</v>
          </cell>
        </row>
        <row r="7">
          <cell r="E7" t="str">
            <v>คณะแพทยศาสตร์</v>
          </cell>
        </row>
        <row r="8">
          <cell r="E8" t="str">
            <v>คณะเภสัชศาสตร์</v>
          </cell>
        </row>
        <row r="9">
          <cell r="E9" t="str">
            <v>คณะมนุษยศาสตร์</v>
          </cell>
        </row>
        <row r="10">
          <cell r="E10" t="str">
            <v>คณะวัฒนธรรมสิ่งแวดล้อมและการท่องเที่ยวเชิงนิเวศ</v>
          </cell>
        </row>
        <row r="11">
          <cell r="E11" t="str">
            <v>คณะวิทยาศาสตร์</v>
          </cell>
        </row>
        <row r="12">
          <cell r="E12" t="str">
            <v>คณะวิศวกรรมศาสตร์</v>
          </cell>
        </row>
        <row r="13">
          <cell r="E13" t="str">
            <v>คณะศิลปกรรมศาสตร์</v>
          </cell>
        </row>
        <row r="14">
          <cell r="E14" t="str">
            <v>คณะศึกษาศาสตร์</v>
          </cell>
        </row>
        <row r="15">
          <cell r="E15" t="str">
            <v>คณะสหเวชศาสตร์</v>
          </cell>
        </row>
        <row r="16">
          <cell r="E16" t="str">
            <v>คณะสังคมศาสตร์</v>
          </cell>
        </row>
        <row r="17">
          <cell r="E17" t="str">
            <v>บัณฑิตวิทยาลัย</v>
          </cell>
        </row>
        <row r="18">
          <cell r="E18" t="str">
            <v>วิทยาลัยนวัตกรรมสื่อสารสังคม</v>
          </cell>
        </row>
        <row r="19">
          <cell r="E19" t="str">
            <v>วิทยาลัยนานาชาติเพื่อศึกษาความยั่งยืน</v>
          </cell>
        </row>
        <row r="20">
          <cell r="E20" t="str">
            <v>วิทยาลัยโพธิวิชชาลัย</v>
          </cell>
        </row>
        <row r="21">
          <cell r="E21" t="str">
            <v>ศูนย์วิทยาศาสตรศึกษา</v>
          </cell>
        </row>
        <row r="22">
          <cell r="E22" t="str">
            <v>สถาบันวิจัยพฤติกรรมศาสตร์</v>
          </cell>
        </row>
        <row r="23">
          <cell r="E23" t="str">
            <v>สำนักทดสอบทางการศึกษาและจิตวิทยา</v>
          </cell>
        </row>
        <row r="24">
          <cell r="E24" t="str">
            <v>สำนักวิชาเศรษฐศาสตร์และนโยบายสาธารณะ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Goal"/>
      <sheetName val="CDS"/>
      <sheetName val="Div"/>
      <sheetName val="info"/>
      <sheetName val="2553"/>
      <sheetName val="2554"/>
      <sheetName val="2555"/>
      <sheetName val="2554 (สมศ)"/>
      <sheetName val="2554 (สกอ)"/>
      <sheetName val="ป.2"/>
      <sheetName val="ป.3"/>
      <sheetName val="ป.4"/>
      <sheetName val="ป.5"/>
    </sheetNames>
    <sheetDataSet>
      <sheetData sheetId="0"/>
      <sheetData sheetId="1"/>
      <sheetData sheetId="2"/>
      <sheetData sheetId="3"/>
      <sheetData sheetId="4">
        <row r="1">
          <cell r="E1" t="str">
            <v>คณะทันตแพทยศาสตร์</v>
          </cell>
          <cell r="G1" t="str">
            <v xml:space="preserve"> -เลือก-</v>
          </cell>
        </row>
        <row r="2">
          <cell r="E2" t="str">
            <v>คณะเทคโนโลยีและนวัตกรรมผลิตภัณฑ์การเกษตร</v>
          </cell>
          <cell r="G2" t="str">
            <v>มี</v>
          </cell>
        </row>
        <row r="3">
          <cell r="E3" t="str">
            <v>คณะพยาบาลศาสตร์</v>
          </cell>
          <cell r="G3" t="str">
            <v>ไม่มี</v>
          </cell>
        </row>
        <row r="4">
          <cell r="E4" t="str">
            <v>คณะพลศึกษา</v>
          </cell>
        </row>
        <row r="5">
          <cell r="E5" t="str">
            <v>คณะแพทยศาสตร์</v>
          </cell>
        </row>
        <row r="6">
          <cell r="E6" t="str">
            <v>คณะเภสัชศาสตร์</v>
          </cell>
        </row>
        <row r="7">
          <cell r="E7" t="str">
            <v>คณะมนุษยศาสตร์</v>
          </cell>
        </row>
        <row r="8">
          <cell r="E8" t="str">
            <v>คณะวัฒนธรรมสิ่งแวดล้อมและการท่องเที่ยวเชิงนิเวศ</v>
          </cell>
        </row>
        <row r="9">
          <cell r="E9" t="str">
            <v>คณะวิทยาศาสตร์</v>
          </cell>
        </row>
        <row r="10">
          <cell r="E10" t="str">
            <v>คณะวิศวกรรมศาสตร์</v>
          </cell>
        </row>
        <row r="11">
          <cell r="E11" t="str">
            <v>คณะศิลปกรรมศาสตร์</v>
          </cell>
        </row>
        <row r="12">
          <cell r="E12" t="str">
            <v>คณะศึกษาศาสตร์</v>
          </cell>
        </row>
        <row r="13">
          <cell r="E13" t="str">
            <v>คณะสหเวชศาสตร์</v>
          </cell>
        </row>
        <row r="14">
          <cell r="E14" t="str">
            <v>คณะสังคมศาสตร์</v>
          </cell>
        </row>
        <row r="15">
          <cell r="E15" t="str">
            <v>บัณฑิตวิทยาลัย</v>
          </cell>
        </row>
        <row r="16">
          <cell r="E16" t="str">
            <v>วิทยาลัยนวัตกรรมสื่อสารสังคม</v>
          </cell>
        </row>
        <row r="17">
          <cell r="E17" t="str">
            <v>วิทยาลัยนานาชาติเพื่อศึกษาความยั่งยืน</v>
          </cell>
        </row>
        <row r="18">
          <cell r="E18" t="str">
            <v>วิทยาลัยโพธิวิชชาลัย</v>
          </cell>
        </row>
        <row r="19">
          <cell r="E19" t="str">
            <v>ศูนย์วิทยาศาสตรศึกษา</v>
          </cell>
        </row>
        <row r="20">
          <cell r="E20" t="str">
            <v>สถาบันวิจัยพฤติกรรมศาสตร์</v>
          </cell>
        </row>
        <row r="21">
          <cell r="E21" t="str">
            <v>สำนักทดสอบทางการศึกษาและจิตวิทยา</v>
          </cell>
        </row>
        <row r="22">
          <cell r="E22" t="str">
            <v>สำนักวิชาเศรษฐศาสตร์และนโยบายสาธารณะ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curriculum"/>
      <sheetName val="Goal"/>
      <sheetName val="CDS"/>
      <sheetName val="Div"/>
      <sheetName val="QUALITY"/>
      <sheetName val="2553"/>
      <sheetName val="info"/>
      <sheetName val="ป.1++"/>
      <sheetName val="ป.1(สกอ.)"/>
      <sheetName val="ป.2++"/>
      <sheetName val="ป.2(สกอ.)"/>
      <sheetName val="Data_curri"/>
      <sheetName val="ftes"/>
    </sheetNames>
    <sheetDataSet>
      <sheetData sheetId="0">
        <row r="3">
          <cell r="D3" t="str">
            <v>ศูนย์วิทยาศาสตรศึกษา</v>
          </cell>
        </row>
      </sheetData>
      <sheetData sheetId="1">
        <row r="4">
          <cell r="C4" t="str">
            <v>หลักสูตรการศึกษามหาบัณฑิต สาขาวิชาวิทยาศาสตร์ศึกษา</v>
          </cell>
        </row>
      </sheetData>
      <sheetData sheetId="2">
        <row r="6">
          <cell r="E6">
            <v>85.71</v>
          </cell>
        </row>
      </sheetData>
      <sheetData sheetId="3">
        <row r="17">
          <cell r="E17" t="str">
            <v/>
          </cell>
        </row>
      </sheetData>
      <sheetData sheetId="4"/>
      <sheetData sheetId="5">
        <row r="7">
          <cell r="E7" t="str">
            <v xml:space="preserve"> -เลือก-</v>
          </cell>
        </row>
      </sheetData>
      <sheetData sheetId="6"/>
      <sheetData sheetId="7">
        <row r="1">
          <cell r="E1" t="str">
            <v>คณะทันตแพทยศาสตร์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J46"/>
  <sheetViews>
    <sheetView topLeftCell="A19" zoomScale="85" zoomScaleNormal="85" workbookViewId="0">
      <selection activeCell="I24" sqref="I24"/>
    </sheetView>
  </sheetViews>
  <sheetFormatPr defaultRowHeight="20.399999999999999" x14ac:dyDescent="0.35"/>
  <cols>
    <col min="1" max="1" width="3.73046875" customWidth="1"/>
    <col min="2" max="2" width="7.59765625" bestFit="1" customWidth="1"/>
    <col min="3" max="3" width="3" customWidth="1"/>
    <col min="4" max="4" width="40.06640625" customWidth="1"/>
    <col min="9" max="9" width="22.9296875" customWidth="1"/>
  </cols>
  <sheetData>
    <row r="2" spans="2:10" ht="23.4" x14ac:dyDescent="0.45">
      <c r="B2" s="25" t="s">
        <v>52</v>
      </c>
      <c r="C2" s="222"/>
      <c r="D2" s="222"/>
      <c r="E2" s="28" t="s">
        <v>53</v>
      </c>
      <c r="F2" s="208"/>
      <c r="G2" s="208"/>
      <c r="H2" s="208"/>
      <c r="I2" s="208"/>
      <c r="J2" s="22"/>
    </row>
    <row r="3" spans="2:10" ht="23.4" x14ac:dyDescent="0.45">
      <c r="B3" s="26" t="s">
        <v>48</v>
      </c>
      <c r="C3" s="209" t="s">
        <v>63</v>
      </c>
      <c r="D3" s="209"/>
      <c r="E3" s="27" t="s">
        <v>54</v>
      </c>
      <c r="F3" s="209" t="s">
        <v>55</v>
      </c>
      <c r="G3" s="209"/>
      <c r="H3" s="209"/>
      <c r="I3" s="209"/>
      <c r="J3" s="22"/>
    </row>
    <row r="4" spans="2:10" ht="23.4" x14ac:dyDescent="0.45">
      <c r="B4" s="23"/>
      <c r="C4" s="23"/>
      <c r="D4" s="23"/>
      <c r="E4" s="23"/>
      <c r="F4" s="23"/>
      <c r="G4" s="23"/>
      <c r="H4" s="23"/>
      <c r="I4" s="23"/>
      <c r="J4" s="22"/>
    </row>
    <row r="5" spans="2:10" ht="24" thickBot="1" x14ac:dyDescent="0.5">
      <c r="B5" s="22"/>
      <c r="C5" s="22"/>
      <c r="D5" s="2" t="s">
        <v>11</v>
      </c>
      <c r="E5" s="22"/>
      <c r="F5" s="22"/>
      <c r="G5" s="22"/>
      <c r="H5" s="22"/>
      <c r="I5" s="22"/>
      <c r="J5" s="22"/>
    </row>
    <row r="6" spans="2:10" ht="20.399999999999999" customHeight="1" x14ac:dyDescent="0.4">
      <c r="B6" s="22"/>
      <c r="C6" s="22"/>
      <c r="D6" s="223" t="s">
        <v>12</v>
      </c>
      <c r="E6" s="225" t="s">
        <v>1</v>
      </c>
      <c r="F6" s="226"/>
      <c r="G6" s="226"/>
      <c r="H6" s="227"/>
      <c r="I6" s="228" t="s">
        <v>41</v>
      </c>
      <c r="J6" s="22"/>
    </row>
    <row r="7" spans="2:10" ht="21" x14ac:dyDescent="0.4">
      <c r="B7" s="22"/>
      <c r="C7" s="22"/>
      <c r="D7" s="224"/>
      <c r="E7" s="24" t="s">
        <v>2</v>
      </c>
      <c r="F7" s="24" t="s">
        <v>4</v>
      </c>
      <c r="G7" s="24" t="s">
        <v>3</v>
      </c>
      <c r="H7" s="24" t="s">
        <v>6</v>
      </c>
      <c r="I7" s="229"/>
      <c r="J7" s="22"/>
    </row>
    <row r="8" spans="2:10" ht="21" x14ac:dyDescent="0.4">
      <c r="B8" s="22"/>
      <c r="C8" s="22"/>
      <c r="D8" s="230" t="s">
        <v>13</v>
      </c>
      <c r="E8" s="231"/>
      <c r="F8" s="231"/>
      <c r="G8" s="231"/>
      <c r="H8" s="231"/>
      <c r="I8" s="232"/>
      <c r="J8" s="22"/>
    </row>
    <row r="9" spans="2:10" ht="21" x14ac:dyDescent="0.4">
      <c r="B9" s="22"/>
      <c r="C9" s="22"/>
      <c r="D9" s="233" t="s">
        <v>14</v>
      </c>
      <c r="E9" s="234"/>
      <c r="F9" s="234"/>
      <c r="G9" s="235"/>
      <c r="H9" s="234"/>
      <c r="I9" s="236"/>
      <c r="J9" s="22"/>
    </row>
    <row r="10" spans="2:10" ht="21" x14ac:dyDescent="0.4">
      <c r="B10" s="22"/>
      <c r="C10" s="22"/>
      <c r="D10" s="9" t="s">
        <v>8</v>
      </c>
      <c r="E10" s="29"/>
      <c r="F10" s="30"/>
      <c r="G10" s="35" t="s">
        <v>28</v>
      </c>
      <c r="H10" s="37"/>
      <c r="I10" s="36"/>
      <c r="J10" s="22"/>
    </row>
    <row r="11" spans="2:10" ht="21" x14ac:dyDescent="0.4">
      <c r="B11" s="22"/>
      <c r="C11" s="22"/>
      <c r="D11" s="9" t="s">
        <v>9</v>
      </c>
      <c r="E11" s="31"/>
      <c r="F11" s="32"/>
      <c r="G11" s="35" t="s">
        <v>28</v>
      </c>
      <c r="H11" s="38"/>
      <c r="I11" s="36"/>
      <c r="J11" s="22"/>
    </row>
    <row r="12" spans="2:10" ht="21" x14ac:dyDescent="0.4">
      <c r="B12" s="22"/>
      <c r="C12" s="22"/>
      <c r="D12" s="9" t="s">
        <v>16</v>
      </c>
      <c r="E12" s="31"/>
      <c r="F12" s="32"/>
      <c r="G12" s="35" t="s">
        <v>28</v>
      </c>
      <c r="H12" s="38"/>
      <c r="I12" s="36" t="s">
        <v>15</v>
      </c>
      <c r="J12" s="22"/>
    </row>
    <row r="13" spans="2:10" ht="22.95" customHeight="1" x14ac:dyDescent="0.4">
      <c r="B13" s="22"/>
      <c r="C13" s="22"/>
      <c r="D13" s="9" t="s">
        <v>17</v>
      </c>
      <c r="E13" s="31"/>
      <c r="F13" s="32"/>
      <c r="G13" s="35" t="s">
        <v>28</v>
      </c>
      <c r="H13" s="38"/>
      <c r="I13" s="36" t="s">
        <v>15</v>
      </c>
      <c r="J13" s="22"/>
    </row>
    <row r="14" spans="2:10" ht="21" x14ac:dyDescent="0.4">
      <c r="B14" s="22"/>
      <c r="C14" s="22"/>
      <c r="D14" s="9" t="s">
        <v>46</v>
      </c>
      <c r="E14" s="31"/>
      <c r="F14" s="32"/>
      <c r="G14" s="35" t="s">
        <v>28</v>
      </c>
      <c r="H14" s="38"/>
      <c r="I14" s="36" t="s">
        <v>15</v>
      </c>
      <c r="J14" s="22"/>
    </row>
    <row r="15" spans="2:10" ht="21" x14ac:dyDescent="0.4">
      <c r="B15" s="22"/>
      <c r="C15" s="22"/>
      <c r="D15" s="9" t="s">
        <v>18</v>
      </c>
      <c r="E15" s="31"/>
      <c r="F15" s="32"/>
      <c r="G15" s="35" t="s">
        <v>28</v>
      </c>
      <c r="H15" s="38"/>
      <c r="I15" s="36" t="s">
        <v>15</v>
      </c>
      <c r="J15" s="22"/>
    </row>
    <row r="16" spans="2:10" ht="21" x14ac:dyDescent="0.4">
      <c r="B16" s="22"/>
      <c r="C16" s="22"/>
      <c r="D16" s="9" t="s">
        <v>19</v>
      </c>
      <c r="E16" s="31"/>
      <c r="F16" s="32"/>
      <c r="G16" s="35" t="s">
        <v>28</v>
      </c>
      <c r="H16" s="38"/>
      <c r="I16" s="36" t="s">
        <v>15</v>
      </c>
      <c r="J16" s="22"/>
    </row>
    <row r="17" spans="2:10" ht="21" x14ac:dyDescent="0.4">
      <c r="B17" s="22"/>
      <c r="C17" s="22"/>
      <c r="D17" s="9" t="s">
        <v>20</v>
      </c>
      <c r="E17" s="31"/>
      <c r="F17" s="32"/>
      <c r="G17" s="35" t="s">
        <v>28</v>
      </c>
      <c r="H17" s="38"/>
      <c r="I17" s="36" t="s">
        <v>15</v>
      </c>
      <c r="J17" s="22"/>
    </row>
    <row r="18" spans="2:10" ht="21" x14ac:dyDescent="0.4">
      <c r="B18" s="22"/>
      <c r="C18" s="22"/>
      <c r="D18" s="9" t="s">
        <v>21</v>
      </c>
      <c r="E18" s="31"/>
      <c r="F18" s="32"/>
      <c r="G18" s="35" t="s">
        <v>28</v>
      </c>
      <c r="H18" s="38"/>
      <c r="I18" s="36" t="s">
        <v>15</v>
      </c>
      <c r="J18" s="22"/>
    </row>
    <row r="19" spans="2:10" ht="36" x14ac:dyDescent="0.4">
      <c r="B19" s="22"/>
      <c r="C19" s="22"/>
      <c r="D19" s="9" t="s">
        <v>22</v>
      </c>
      <c r="E19" s="31"/>
      <c r="F19" s="32"/>
      <c r="G19" s="35" t="s">
        <v>28</v>
      </c>
      <c r="H19" s="38"/>
      <c r="I19" s="36" t="s">
        <v>15</v>
      </c>
      <c r="J19" s="22"/>
    </row>
    <row r="20" spans="2:10" ht="21" x14ac:dyDescent="0.4">
      <c r="B20" s="22"/>
      <c r="C20" s="22"/>
      <c r="D20" s="9" t="s">
        <v>23</v>
      </c>
      <c r="E20" s="31"/>
      <c r="F20" s="32"/>
      <c r="G20" s="35" t="s">
        <v>28</v>
      </c>
      <c r="H20" s="38"/>
      <c r="I20" s="36" t="s">
        <v>15</v>
      </c>
      <c r="J20" s="22"/>
    </row>
    <row r="21" spans="2:10" ht="36" x14ac:dyDescent="0.4">
      <c r="B21" s="22"/>
      <c r="C21" s="22"/>
      <c r="D21" s="9" t="s">
        <v>24</v>
      </c>
      <c r="E21" s="33"/>
      <c r="F21" s="34"/>
      <c r="G21" s="35" t="s">
        <v>28</v>
      </c>
      <c r="H21" s="39"/>
      <c r="I21" s="36" t="s">
        <v>15</v>
      </c>
      <c r="J21" s="22"/>
    </row>
    <row r="22" spans="2:10" ht="23.4" x14ac:dyDescent="0.4">
      <c r="B22" s="22"/>
      <c r="C22" s="22"/>
      <c r="D22" s="45" t="s">
        <v>64</v>
      </c>
      <c r="E22" s="46"/>
      <c r="F22" s="47"/>
      <c r="G22" s="210" t="str">
        <f>IF(G10="","",IF(AND(G10="ผ่าน",G11="ผ่าน",G12="ผ่าน",G13="ผ่าน",G14="ผ่าน",G15="ผ่าน",G16="ผ่าน",G17="ผ่าน",G18="ผ่าน",G19="ผ่าน",G20="ผ่าน",G21="ผ่าน"),"ผ่าน","ไม่ผ่าน"))</f>
        <v>ไม่ผ่าน</v>
      </c>
      <c r="H22" s="211"/>
      <c r="I22" s="48" t="s">
        <v>15</v>
      </c>
      <c r="J22" s="22"/>
    </row>
    <row r="23" spans="2:10" ht="21" x14ac:dyDescent="0.4">
      <c r="B23" s="22"/>
      <c r="C23" s="22"/>
      <c r="D23" s="40" t="s">
        <v>5</v>
      </c>
      <c r="E23" s="41"/>
      <c r="F23" s="41"/>
      <c r="G23" s="42"/>
      <c r="H23" s="42"/>
      <c r="I23" s="43"/>
      <c r="J23" s="22"/>
    </row>
    <row r="24" spans="2:10" ht="21" x14ac:dyDescent="0.4">
      <c r="B24" s="22"/>
      <c r="C24" s="22"/>
      <c r="D24" s="3" t="s">
        <v>25</v>
      </c>
      <c r="E24" s="49">
        <v>5</v>
      </c>
      <c r="F24" s="49">
        <v>1</v>
      </c>
      <c r="G24" s="5">
        <f>IF(E24="","",IFERROR(SUM(E24/F24),0))</f>
        <v>5</v>
      </c>
      <c r="H24" s="44">
        <f>IF(G24="","",G24)</f>
        <v>5</v>
      </c>
      <c r="I24" s="50" t="b">
        <f>IF(H24&gt;5,"โปรดตรวจสอบข้อมูล คะแนนเต็ม 5.00 คะแนน")</f>
        <v>0</v>
      </c>
      <c r="J24" s="22"/>
    </row>
    <row r="25" spans="2:10" ht="36" x14ac:dyDescent="0.4">
      <c r="B25" s="22"/>
      <c r="C25" s="22"/>
      <c r="D25" s="9" t="s">
        <v>65</v>
      </c>
      <c r="E25" s="4">
        <v>1</v>
      </c>
      <c r="F25" s="4">
        <v>1</v>
      </c>
      <c r="G25" s="5">
        <f>IF(E25="","",IFERROR(SUM(E25/F25)*100,0))</f>
        <v>100</v>
      </c>
      <c r="H25" s="44">
        <f>IF(G25="","",IF(G25&gt;=40,5,SUM(G25/40)*5))</f>
        <v>5</v>
      </c>
      <c r="I25" s="15"/>
      <c r="J25" s="22"/>
    </row>
    <row r="26" spans="2:10" ht="21" x14ac:dyDescent="0.4">
      <c r="B26" s="22"/>
      <c r="C26" s="22"/>
      <c r="D26" s="40" t="s">
        <v>26</v>
      </c>
      <c r="E26" s="42"/>
      <c r="F26" s="42"/>
      <c r="G26" s="42"/>
      <c r="H26" s="42"/>
      <c r="I26" s="43"/>
      <c r="J26" s="22"/>
    </row>
    <row r="27" spans="2:10" ht="21" x14ac:dyDescent="0.4">
      <c r="B27" s="22"/>
      <c r="C27" s="22"/>
      <c r="D27" s="7" t="s">
        <v>27</v>
      </c>
      <c r="E27" s="18"/>
      <c r="F27" s="19"/>
      <c r="G27" s="8"/>
      <c r="H27" s="5" t="s">
        <v>15</v>
      </c>
      <c r="I27" s="16"/>
      <c r="J27" s="22"/>
    </row>
    <row r="28" spans="2:10" ht="21" x14ac:dyDescent="0.4">
      <c r="B28" s="22"/>
      <c r="C28" s="22"/>
      <c r="D28" s="7" t="s">
        <v>29</v>
      </c>
      <c r="E28" s="18"/>
      <c r="F28" s="19"/>
      <c r="G28" s="8"/>
      <c r="H28" s="5" t="s">
        <v>15</v>
      </c>
      <c r="I28" s="16"/>
      <c r="J28" s="22"/>
    </row>
    <row r="29" spans="2:10" ht="21" x14ac:dyDescent="0.4">
      <c r="B29" s="22"/>
      <c r="C29" s="22"/>
      <c r="D29" s="7" t="s">
        <v>30</v>
      </c>
      <c r="E29" s="18"/>
      <c r="F29" s="19"/>
      <c r="G29" s="8"/>
      <c r="H29" s="5" t="s">
        <v>15</v>
      </c>
      <c r="I29" s="16"/>
      <c r="J29" s="22"/>
    </row>
    <row r="30" spans="2:10" ht="21" x14ac:dyDescent="0.4">
      <c r="B30" s="22"/>
      <c r="C30" s="22"/>
      <c r="D30" s="40" t="s">
        <v>31</v>
      </c>
      <c r="E30" s="42"/>
      <c r="F30" s="42"/>
      <c r="G30" s="42"/>
      <c r="H30" s="42"/>
      <c r="I30" s="43"/>
      <c r="J30" s="22"/>
    </row>
    <row r="31" spans="2:10" ht="21" x14ac:dyDescent="0.4">
      <c r="B31" s="22"/>
      <c r="C31" s="22"/>
      <c r="D31" s="6" t="s">
        <v>32</v>
      </c>
      <c r="E31" s="18"/>
      <c r="F31" s="19"/>
      <c r="G31" s="8"/>
      <c r="H31" s="5" t="s">
        <v>15</v>
      </c>
      <c r="I31" s="16"/>
      <c r="J31" s="22"/>
    </row>
    <row r="32" spans="2:10" ht="21" x14ac:dyDescent="0.4">
      <c r="B32" s="22"/>
      <c r="C32" s="22"/>
      <c r="D32" s="6" t="s">
        <v>33</v>
      </c>
      <c r="E32" s="4"/>
      <c r="F32" s="4"/>
      <c r="G32" s="5"/>
      <c r="H32" s="5" t="s">
        <v>15</v>
      </c>
      <c r="I32" s="16"/>
      <c r="J32" s="22"/>
    </row>
    <row r="33" spans="2:10" ht="21" x14ac:dyDescent="0.4">
      <c r="B33" s="22"/>
      <c r="C33" s="22"/>
      <c r="D33" s="3" t="s">
        <v>42</v>
      </c>
      <c r="E33" s="5" t="s">
        <v>15</v>
      </c>
      <c r="F33" s="5" t="s">
        <v>15</v>
      </c>
      <c r="G33" s="5" t="s">
        <v>15</v>
      </c>
      <c r="H33" s="5" t="s">
        <v>15</v>
      </c>
      <c r="I33" s="16"/>
      <c r="J33" s="22"/>
    </row>
    <row r="34" spans="2:10" ht="21" x14ac:dyDescent="0.4">
      <c r="B34" s="22"/>
      <c r="C34" s="22"/>
      <c r="D34" s="3" t="s">
        <v>43</v>
      </c>
      <c r="E34" s="5" t="s">
        <v>15</v>
      </c>
      <c r="F34" s="5" t="s">
        <v>15</v>
      </c>
      <c r="G34" s="5" t="s">
        <v>15</v>
      </c>
      <c r="H34" s="5" t="s">
        <v>15</v>
      </c>
      <c r="I34" s="16"/>
      <c r="J34" s="22"/>
    </row>
    <row r="35" spans="2:10" ht="21" x14ac:dyDescent="0.4">
      <c r="B35" s="22"/>
      <c r="C35" s="22"/>
      <c r="D35" s="3" t="s">
        <v>44</v>
      </c>
      <c r="E35" s="5" t="s">
        <v>15</v>
      </c>
      <c r="F35" s="5" t="s">
        <v>15</v>
      </c>
      <c r="G35" s="5" t="s">
        <v>15</v>
      </c>
      <c r="H35" s="5" t="s">
        <v>15</v>
      </c>
      <c r="I35" s="16"/>
      <c r="J35" s="22"/>
    </row>
    <row r="36" spans="2:10" ht="20.399999999999999" customHeight="1" x14ac:dyDescent="0.4">
      <c r="B36" s="22"/>
      <c r="C36" s="22"/>
      <c r="D36" s="9" t="s">
        <v>45</v>
      </c>
      <c r="E36" s="5" t="s">
        <v>15</v>
      </c>
      <c r="F36" s="5" t="s">
        <v>15</v>
      </c>
      <c r="G36" s="5" t="s">
        <v>15</v>
      </c>
      <c r="H36" s="5" t="s">
        <v>15</v>
      </c>
      <c r="I36" s="16"/>
      <c r="J36" s="22"/>
    </row>
    <row r="37" spans="2:10" ht="21" x14ac:dyDescent="0.4">
      <c r="B37" s="22"/>
      <c r="C37" s="22"/>
      <c r="D37" s="6" t="s">
        <v>34</v>
      </c>
      <c r="E37" s="18"/>
      <c r="F37" s="19"/>
      <c r="G37" s="8"/>
      <c r="H37" s="5" t="s">
        <v>15</v>
      </c>
      <c r="I37" s="16"/>
      <c r="J37" s="22"/>
    </row>
    <row r="38" spans="2:10" ht="21" x14ac:dyDescent="0.4">
      <c r="B38" s="22"/>
      <c r="C38" s="22"/>
      <c r="D38" s="40" t="s">
        <v>7</v>
      </c>
      <c r="E38" s="42"/>
      <c r="F38" s="42"/>
      <c r="G38" s="42"/>
      <c r="H38" s="42"/>
      <c r="I38" s="43"/>
      <c r="J38" s="22"/>
    </row>
    <row r="39" spans="2:10" ht="21" x14ac:dyDescent="0.4">
      <c r="B39" s="22"/>
      <c r="C39" s="22"/>
      <c r="D39" s="6" t="s">
        <v>35</v>
      </c>
      <c r="E39" s="18"/>
      <c r="F39" s="19"/>
      <c r="G39" s="8"/>
      <c r="H39" s="5" t="s">
        <v>15</v>
      </c>
      <c r="I39" s="16"/>
      <c r="J39" s="22"/>
    </row>
    <row r="40" spans="2:10" ht="21" x14ac:dyDescent="0.4">
      <c r="B40" s="22"/>
      <c r="C40" s="22"/>
      <c r="D40" s="6" t="s">
        <v>36</v>
      </c>
      <c r="E40" s="18"/>
      <c r="F40" s="19"/>
      <c r="G40" s="8"/>
      <c r="H40" s="5" t="s">
        <v>15</v>
      </c>
      <c r="I40" s="16"/>
      <c r="J40" s="22"/>
    </row>
    <row r="41" spans="2:10" ht="21" x14ac:dyDescent="0.4">
      <c r="B41" s="22"/>
      <c r="C41" s="22"/>
      <c r="D41" s="6" t="s">
        <v>37</v>
      </c>
      <c r="E41" s="18"/>
      <c r="F41" s="19"/>
      <c r="G41" s="8"/>
      <c r="H41" s="5" t="s">
        <v>15</v>
      </c>
      <c r="I41" s="16"/>
      <c r="J41" s="22"/>
    </row>
    <row r="42" spans="2:10" ht="21" x14ac:dyDescent="0.4">
      <c r="B42" s="22"/>
      <c r="C42" s="22"/>
      <c r="D42" s="6" t="s">
        <v>38</v>
      </c>
      <c r="E42" s="18"/>
      <c r="F42" s="19"/>
      <c r="G42" s="5" t="s">
        <v>15</v>
      </c>
      <c r="H42" s="5" t="s">
        <v>15</v>
      </c>
      <c r="I42" s="16"/>
      <c r="J42" s="22"/>
    </row>
    <row r="43" spans="2:10" ht="21" x14ac:dyDescent="0.4">
      <c r="B43" s="22"/>
      <c r="C43" s="22"/>
      <c r="D43" s="40" t="s">
        <v>39</v>
      </c>
      <c r="E43" s="42"/>
      <c r="F43" s="42"/>
      <c r="G43" s="42"/>
      <c r="H43" s="42"/>
      <c r="I43" s="43"/>
      <c r="J43" s="22"/>
    </row>
    <row r="44" spans="2:10" ht="21.6" thickBot="1" x14ac:dyDescent="0.45">
      <c r="B44" s="22"/>
      <c r="C44" s="22"/>
      <c r="D44" s="10" t="s">
        <v>40</v>
      </c>
      <c r="E44" s="20"/>
      <c r="F44" s="21"/>
      <c r="G44" s="11"/>
      <c r="H44" s="12" t="s">
        <v>15</v>
      </c>
      <c r="I44" s="17"/>
      <c r="J44" s="22"/>
    </row>
    <row r="45" spans="2:10" ht="21" x14ac:dyDescent="0.4">
      <c r="B45" s="22"/>
      <c r="C45" s="22"/>
      <c r="D45" s="216" t="s">
        <v>47</v>
      </c>
      <c r="E45" s="217"/>
      <c r="F45" s="218"/>
      <c r="G45" s="13" t="s">
        <v>15</v>
      </c>
      <c r="H45" s="212">
        <f>IF(G22="ไม่ผ่าน",,IF(OR(ISBLANK(G45),ISBLANK(G46)),"",IF(ISERROR(G45/G46),"",G45/G46)))</f>
        <v>0</v>
      </c>
      <c r="I45" s="214"/>
      <c r="J45" s="22"/>
    </row>
    <row r="46" spans="2:10" ht="21.6" thickBot="1" x14ac:dyDescent="0.45">
      <c r="B46" s="22"/>
      <c r="C46" s="22"/>
      <c r="D46" s="219"/>
      <c r="E46" s="220"/>
      <c r="F46" s="221"/>
      <c r="G46" s="14" t="s">
        <v>15</v>
      </c>
      <c r="H46" s="213"/>
      <c r="I46" s="215"/>
      <c r="J46" s="22"/>
    </row>
  </sheetData>
  <mergeCells count="13">
    <mergeCell ref="F2:I2"/>
    <mergeCell ref="F3:I3"/>
    <mergeCell ref="G22:H22"/>
    <mergeCell ref="H45:H46"/>
    <mergeCell ref="I45:I46"/>
    <mergeCell ref="D45:F46"/>
    <mergeCell ref="C2:D2"/>
    <mergeCell ref="C3:D3"/>
    <mergeCell ref="D6:D7"/>
    <mergeCell ref="E6:H6"/>
    <mergeCell ref="I6:I7"/>
    <mergeCell ref="D8:I8"/>
    <mergeCell ref="D9:I9"/>
  </mergeCells>
  <conditionalFormatting sqref="G45:G46">
    <cfRule type="containsBlanks" dxfId="189" priority="91">
      <formula>LEN(TRIM(G45))=0</formula>
    </cfRule>
  </conditionalFormatting>
  <conditionalFormatting sqref="H45">
    <cfRule type="containsBlanks" dxfId="188" priority="41">
      <formula>LEN(TRIM(H45))=0</formula>
    </cfRule>
    <cfRule type="cellIs" dxfId="187" priority="46" operator="equal">
      <formula>0</formula>
    </cfRule>
  </conditionalFormatting>
  <conditionalFormatting sqref="G22">
    <cfRule type="cellIs" dxfId="186" priority="13" operator="equal">
      <formula>"ไม่ผ่าน"</formula>
    </cfRule>
    <cfRule type="cellIs" dxfId="185" priority="14" operator="equal">
      <formula>"ผ่าน"</formula>
    </cfRule>
  </conditionalFormatting>
  <conditionalFormatting sqref="G10">
    <cfRule type="containsBlanks" dxfId="184" priority="10">
      <formula>LEN(TRIM(G10))=0</formula>
    </cfRule>
    <cfRule type="cellIs" dxfId="183" priority="12" operator="equal">
      <formula>"เลือก"</formula>
    </cfRule>
  </conditionalFormatting>
  <conditionalFormatting sqref="G11:G21">
    <cfRule type="containsBlanks" dxfId="182" priority="8">
      <formula>LEN(TRIM(G11))=0</formula>
    </cfRule>
    <cfRule type="cellIs" dxfId="181" priority="9" operator="equal">
      <formula>"เลือก"</formula>
    </cfRule>
  </conditionalFormatting>
  <conditionalFormatting sqref="E24:H24">
    <cfRule type="containsBlanks" dxfId="180" priority="6">
      <formula>LEN(TRIM(E24))=0</formula>
    </cfRule>
  </conditionalFormatting>
  <conditionalFormatting sqref="E25:H25">
    <cfRule type="cellIs" dxfId="179" priority="5" operator="equal">
      <formula>"โปรดตรวจสอบข้อมูล คะแนนเต็ม 5.00 คะแนน"</formula>
    </cfRule>
  </conditionalFormatting>
  <conditionalFormatting sqref="H24">
    <cfRule type="cellIs" dxfId="178" priority="4" operator="greaterThan">
      <formula>5</formula>
    </cfRule>
  </conditionalFormatting>
  <conditionalFormatting sqref="I24">
    <cfRule type="cellIs" dxfId="177" priority="2" stopIfTrue="1" operator="equal">
      <formula>"โปรดตรวจสอบข้อมูล คะแนนเต็ม 5.00 คะแนน"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อ้างอิง!$B$2:$B$5</xm:f>
          </x14:formula1>
          <xm:sqref>C3:D3</xm:sqref>
        </x14:dataValidation>
        <x14:dataValidation type="list" allowBlank="1" showInputMessage="1" showErrorMessage="1">
          <x14:formula1>
            <xm:f>อ้างอิง!$D$2:$D$9</xm:f>
          </x14:formula1>
          <xm:sqref>F3</xm:sqref>
        </x14:dataValidation>
        <x14:dataValidation type="list" allowBlank="1" showInputMessage="1" showErrorMessage="1">
          <x14:formula1>
            <xm:f>อ้างอิง!$F$2:$F$4</xm:f>
          </x14:formula1>
          <xm:sqref>G10:G21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E6"/>
  <sheetViews>
    <sheetView topLeftCell="A4" workbookViewId="0">
      <selection activeCell="E3" sqref="E3"/>
    </sheetView>
  </sheetViews>
  <sheetFormatPr defaultRowHeight="20.399999999999999" x14ac:dyDescent="0.35"/>
  <sheetData>
    <row r="3" spans="2:5" x14ac:dyDescent="0.35">
      <c r="B3">
        <v>1</v>
      </c>
      <c r="C3">
        <v>50</v>
      </c>
      <c r="E3">
        <v>7800</v>
      </c>
    </row>
    <row r="4" spans="2:5" x14ac:dyDescent="0.35">
      <c r="B4">
        <v>1</v>
      </c>
      <c r="C4">
        <v>7800</v>
      </c>
      <c r="D4" s="1"/>
    </row>
    <row r="5" spans="2:5" x14ac:dyDescent="0.35">
      <c r="B5">
        <v>1</v>
      </c>
      <c r="C5">
        <v>555</v>
      </c>
    </row>
    <row r="6" spans="2:5" x14ac:dyDescent="0.35">
      <c r="B6">
        <v>1</v>
      </c>
      <c r="C6">
        <v>33</v>
      </c>
    </row>
  </sheetData>
  <dataValidations count="2">
    <dataValidation type="list" allowBlank="1" showInputMessage="1" showErrorMessage="1" sqref="B3:B6">
      <formula1>$B$3:$B$6</formula1>
    </dataValidation>
    <dataValidation type="list" allowBlank="1" showInputMessage="1" showErrorMessage="1" sqref="E3">
      <formula1>$C$3:$C$6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R48"/>
  <sheetViews>
    <sheetView zoomScale="25" zoomScaleNormal="25" zoomScaleSheetLayoutView="25" workbookViewId="0">
      <selection activeCell="C13" sqref="C13"/>
    </sheetView>
  </sheetViews>
  <sheetFormatPr defaultColWidth="9.06640625" defaultRowHeight="28.8" x14ac:dyDescent="0.55000000000000004"/>
  <cols>
    <col min="1" max="1" width="9.06640625" style="94"/>
    <col min="2" max="2" width="1.53125" style="94" customWidth="1"/>
    <col min="3" max="12" width="9.06640625" style="94"/>
    <col min="13" max="13" width="9.06640625" style="94" customWidth="1"/>
    <col min="14" max="17" width="9.06640625" style="94"/>
    <col min="18" max="18" width="13.06640625" style="94" customWidth="1"/>
    <col min="19" max="16384" width="9.06640625" style="94"/>
  </cols>
  <sheetData>
    <row r="1" spans="1:18" x14ac:dyDescent="0.55000000000000004">
      <c r="A1" s="237" t="s">
        <v>150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9"/>
    </row>
    <row r="2" spans="1:18" x14ac:dyDescent="0.55000000000000004">
      <c r="A2" s="240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2"/>
    </row>
    <row r="3" spans="1:18" ht="45.6" x14ac:dyDescent="0.8">
      <c r="A3" s="95"/>
      <c r="B3" s="96" t="s">
        <v>151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8"/>
    </row>
    <row r="4" spans="1:18" ht="45.6" x14ac:dyDescent="0.8">
      <c r="A4" s="95"/>
      <c r="B4" s="96" t="s">
        <v>142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8"/>
    </row>
    <row r="5" spans="1:18" ht="36" x14ac:dyDescent="0.65">
      <c r="A5" s="95"/>
      <c r="B5" s="96" t="s">
        <v>143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8"/>
    </row>
    <row r="6" spans="1:18" ht="42.6" customHeight="1" x14ac:dyDescent="0.8">
      <c r="A6" s="99"/>
      <c r="B6" s="97"/>
      <c r="C6" s="100" t="s">
        <v>152</v>
      </c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2"/>
    </row>
    <row r="7" spans="1:18" x14ac:dyDescent="0.55000000000000004">
      <c r="A7" s="99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2"/>
    </row>
    <row r="8" spans="1:18" ht="294" customHeight="1" x14ac:dyDescent="0.55000000000000004">
      <c r="A8" s="99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2"/>
    </row>
    <row r="9" spans="1:18" ht="45.6" x14ac:dyDescent="0.8">
      <c r="A9" s="99"/>
      <c r="B9" s="101"/>
      <c r="C9" s="100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2"/>
    </row>
    <row r="10" spans="1:18" ht="409.6" customHeight="1" x14ac:dyDescent="0.55000000000000004">
      <c r="A10" s="99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2"/>
    </row>
    <row r="11" spans="1:18" ht="217.95" customHeight="1" x14ac:dyDescent="0.55000000000000004">
      <c r="A11" s="99"/>
      <c r="B11" s="101"/>
      <c r="C11" s="104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2"/>
    </row>
    <row r="12" spans="1:18" ht="64.2" customHeight="1" x14ac:dyDescent="0.55000000000000004">
      <c r="A12" s="99"/>
      <c r="B12" s="101"/>
      <c r="C12" s="104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2"/>
    </row>
    <row r="13" spans="1:18" x14ac:dyDescent="0.55000000000000004">
      <c r="A13" s="99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2"/>
    </row>
    <row r="14" spans="1:18" x14ac:dyDescent="0.55000000000000004">
      <c r="A14" s="99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2"/>
    </row>
    <row r="15" spans="1:18" x14ac:dyDescent="0.55000000000000004">
      <c r="A15" s="99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2"/>
    </row>
    <row r="16" spans="1:18" x14ac:dyDescent="0.55000000000000004">
      <c r="A16" s="99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2"/>
    </row>
    <row r="17" spans="1:18" x14ac:dyDescent="0.55000000000000004">
      <c r="A17" s="99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2"/>
    </row>
    <row r="18" spans="1:18" ht="45.6" x14ac:dyDescent="0.55000000000000004">
      <c r="A18" s="99"/>
      <c r="B18" s="101"/>
      <c r="C18" s="103" t="s">
        <v>144</v>
      </c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2"/>
    </row>
    <row r="19" spans="1:18" x14ac:dyDescent="0.55000000000000004">
      <c r="A19" s="99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2"/>
    </row>
    <row r="20" spans="1:18" x14ac:dyDescent="0.55000000000000004">
      <c r="A20" s="99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2"/>
    </row>
    <row r="21" spans="1:18" x14ac:dyDescent="0.55000000000000004">
      <c r="A21" s="99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2"/>
    </row>
    <row r="22" spans="1:18" x14ac:dyDescent="0.55000000000000004">
      <c r="A22" s="99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2"/>
    </row>
    <row r="23" spans="1:18" x14ac:dyDescent="0.55000000000000004">
      <c r="A23" s="99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2"/>
    </row>
    <row r="24" spans="1:18" x14ac:dyDescent="0.55000000000000004">
      <c r="A24" s="99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2"/>
    </row>
    <row r="25" spans="1:18" x14ac:dyDescent="0.55000000000000004">
      <c r="A25" s="99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2"/>
    </row>
    <row r="26" spans="1:18" ht="36" x14ac:dyDescent="0.65">
      <c r="A26" s="99"/>
      <c r="B26" s="101"/>
      <c r="C26" s="93" t="s">
        <v>141</v>
      </c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2"/>
    </row>
    <row r="27" spans="1:18" x14ac:dyDescent="0.55000000000000004">
      <c r="A27" s="99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2"/>
    </row>
    <row r="28" spans="1:18" ht="45.6" x14ac:dyDescent="0.8">
      <c r="A28" s="99"/>
      <c r="B28" s="101"/>
      <c r="C28" s="100" t="s">
        <v>145</v>
      </c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2"/>
    </row>
    <row r="29" spans="1:18" x14ac:dyDescent="0.55000000000000004">
      <c r="A29" s="99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2"/>
    </row>
    <row r="30" spans="1:18" x14ac:dyDescent="0.55000000000000004">
      <c r="A30" s="99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2"/>
    </row>
    <row r="31" spans="1:18" x14ac:dyDescent="0.55000000000000004">
      <c r="A31" s="99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5" t="s">
        <v>146</v>
      </c>
      <c r="N31" s="101"/>
      <c r="O31" s="101"/>
      <c r="P31" s="101"/>
      <c r="Q31" s="101"/>
      <c r="R31" s="102"/>
    </row>
    <row r="32" spans="1:18" x14ac:dyDescent="0.55000000000000004">
      <c r="A32" s="99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5" t="s">
        <v>147</v>
      </c>
      <c r="N32" s="101"/>
      <c r="O32" s="101"/>
      <c r="P32" s="101"/>
      <c r="Q32" s="101"/>
      <c r="R32" s="102"/>
    </row>
    <row r="33" spans="1:18" x14ac:dyDescent="0.55000000000000004">
      <c r="A33" s="99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2"/>
    </row>
    <row r="34" spans="1:18" x14ac:dyDescent="0.55000000000000004">
      <c r="A34" s="99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2"/>
    </row>
    <row r="35" spans="1:18" x14ac:dyDescent="0.55000000000000004">
      <c r="A35" s="99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2"/>
    </row>
    <row r="36" spans="1:18" x14ac:dyDescent="0.55000000000000004">
      <c r="A36" s="99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2"/>
    </row>
    <row r="37" spans="1:18" x14ac:dyDescent="0.55000000000000004">
      <c r="A37" s="99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2"/>
    </row>
    <row r="38" spans="1:18" x14ac:dyDescent="0.55000000000000004">
      <c r="A38" s="99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2"/>
    </row>
    <row r="39" spans="1:18" x14ac:dyDescent="0.55000000000000004">
      <c r="A39" s="99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2"/>
    </row>
    <row r="40" spans="1:18" x14ac:dyDescent="0.55000000000000004">
      <c r="A40" s="99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2"/>
    </row>
    <row r="41" spans="1:18" x14ac:dyDescent="0.55000000000000004">
      <c r="A41" s="99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2"/>
    </row>
    <row r="42" spans="1:18" x14ac:dyDescent="0.55000000000000004">
      <c r="A42" s="99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2"/>
    </row>
    <row r="43" spans="1:18" x14ac:dyDescent="0.55000000000000004">
      <c r="A43" s="99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2"/>
    </row>
    <row r="44" spans="1:18" x14ac:dyDescent="0.55000000000000004">
      <c r="A44" s="99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2"/>
    </row>
    <row r="45" spans="1:18" x14ac:dyDescent="0.55000000000000004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2"/>
    </row>
    <row r="46" spans="1:18" x14ac:dyDescent="0.55000000000000004">
      <c r="A46" s="99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 t="s">
        <v>148</v>
      </c>
      <c r="N46" s="101"/>
      <c r="O46" s="101"/>
      <c r="P46" s="101"/>
      <c r="Q46" s="101"/>
      <c r="R46" s="102"/>
    </row>
    <row r="47" spans="1:18" x14ac:dyDescent="0.55000000000000004">
      <c r="A47" s="99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 t="s">
        <v>149</v>
      </c>
      <c r="N47" s="101"/>
      <c r="O47" s="101"/>
      <c r="P47" s="101"/>
      <c r="Q47" s="101"/>
      <c r="R47" s="102"/>
    </row>
    <row r="48" spans="1:18" ht="29.4" thickBot="1" x14ac:dyDescent="0.6">
      <c r="A48" s="106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8"/>
      <c r="Q48" s="107"/>
      <c r="R48" s="109"/>
    </row>
  </sheetData>
  <mergeCells count="1">
    <mergeCell ref="A1:R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AS137"/>
  <sheetViews>
    <sheetView tabSelected="1" topLeftCell="A22" zoomScale="80" zoomScaleNormal="80" zoomScaleSheetLayoutView="70" zoomScalePageLayoutView="39" workbookViewId="0">
      <selection activeCell="G39" sqref="G39:I39"/>
    </sheetView>
  </sheetViews>
  <sheetFormatPr defaultColWidth="9.06640625" defaultRowHeight="20.399999999999999" x14ac:dyDescent="0.35"/>
  <cols>
    <col min="1" max="1" width="13.06640625" style="137" customWidth="1"/>
    <col min="2" max="2" width="3" style="137" customWidth="1"/>
    <col min="3" max="3" width="21" style="137" customWidth="1"/>
    <col min="4" max="4" width="9" style="137" customWidth="1"/>
    <col min="5" max="5" width="7.06640625" style="137" hidden="1" customWidth="1"/>
    <col min="6" max="6" width="8.46484375" style="137" hidden="1" customWidth="1"/>
    <col min="7" max="7" width="6.53125" style="137" customWidth="1"/>
    <col min="8" max="8" width="6.33203125" style="137" customWidth="1"/>
    <col min="9" max="9" width="7.33203125" style="137" customWidth="1"/>
    <col min="10" max="10" width="8.9296875" style="137" hidden="1" customWidth="1"/>
    <col min="11" max="11" width="10.59765625" style="137" customWidth="1"/>
    <col min="12" max="12" width="16.265625" style="137" customWidth="1"/>
    <col min="13" max="13" width="34.73046875" style="137" customWidth="1"/>
    <col min="14" max="14" width="7.06640625" style="137" customWidth="1"/>
    <col min="15" max="15" width="6.59765625" style="137" customWidth="1"/>
    <col min="16" max="16" width="6.46484375" style="137" customWidth="1"/>
    <col min="17" max="17" width="6.59765625" style="137" customWidth="1"/>
    <col min="18" max="18" width="1.46484375" style="137" hidden="1" customWidth="1"/>
    <col min="19" max="19" width="13.06640625" style="137" customWidth="1"/>
    <col min="20" max="20" width="8.33203125" style="137" customWidth="1"/>
    <col min="21" max="21" width="7" style="137" customWidth="1"/>
    <col min="22" max="22" width="8" style="137" customWidth="1"/>
    <col min="23" max="23" width="7.06640625" style="137" customWidth="1"/>
    <col min="24" max="24" width="7" style="137" customWidth="1"/>
    <col min="25" max="16384" width="9.06640625" style="137"/>
  </cols>
  <sheetData>
    <row r="1" spans="1:32" ht="38.4" customHeight="1" x14ac:dyDescent="0.35">
      <c r="A1" s="299" t="s">
        <v>100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1"/>
      <c r="M1" s="133"/>
      <c r="N1" s="134"/>
      <c r="O1" s="134"/>
      <c r="P1" s="134"/>
      <c r="Q1" s="134"/>
      <c r="R1" s="135"/>
      <c r="S1" s="134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</row>
    <row r="2" spans="1:32" ht="38.4" customHeight="1" x14ac:dyDescent="0.35">
      <c r="A2" s="247" t="s">
        <v>193</v>
      </c>
      <c r="B2" s="248"/>
      <c r="C2" s="249" t="s">
        <v>196</v>
      </c>
      <c r="D2" s="249"/>
      <c r="E2" s="249"/>
      <c r="F2" s="249"/>
      <c r="G2" s="249"/>
      <c r="H2" s="249"/>
      <c r="I2" s="249"/>
      <c r="J2" s="249"/>
      <c r="K2" s="249"/>
      <c r="L2" s="250"/>
      <c r="M2" s="133"/>
      <c r="N2" s="134"/>
      <c r="O2" s="134"/>
      <c r="P2" s="134"/>
      <c r="Q2" s="134"/>
      <c r="R2" s="133"/>
      <c r="S2" s="134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</row>
    <row r="3" spans="1:32" ht="29.4" customHeight="1" x14ac:dyDescent="0.35">
      <c r="A3" s="302" t="s">
        <v>102</v>
      </c>
      <c r="B3" s="302"/>
      <c r="C3" s="302"/>
      <c r="D3" s="270" t="s">
        <v>154</v>
      </c>
      <c r="E3" s="303" t="s">
        <v>88</v>
      </c>
      <c r="F3" s="270" t="s">
        <v>114</v>
      </c>
      <c r="G3" s="305" t="s">
        <v>1</v>
      </c>
      <c r="H3" s="306"/>
      <c r="I3" s="306"/>
      <c r="J3" s="306"/>
      <c r="K3" s="307"/>
      <c r="L3" s="302" t="s">
        <v>41</v>
      </c>
      <c r="M3" s="268" t="s">
        <v>140</v>
      </c>
      <c r="N3" s="268"/>
      <c r="O3" s="268"/>
      <c r="P3" s="268"/>
      <c r="Q3" s="268"/>
      <c r="R3" s="268"/>
      <c r="S3" s="268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</row>
    <row r="4" spans="1:32" ht="42" customHeight="1" x14ac:dyDescent="0.35">
      <c r="A4" s="302"/>
      <c r="B4" s="302"/>
      <c r="C4" s="302"/>
      <c r="D4" s="271"/>
      <c r="E4" s="304"/>
      <c r="F4" s="271"/>
      <c r="G4" s="139" t="s">
        <v>2</v>
      </c>
      <c r="H4" s="139" t="s">
        <v>4</v>
      </c>
      <c r="I4" s="192" t="s">
        <v>183</v>
      </c>
      <c r="J4" s="192" t="s">
        <v>113</v>
      </c>
      <c r="K4" s="192" t="s">
        <v>197</v>
      </c>
      <c r="L4" s="302"/>
      <c r="M4" s="268"/>
      <c r="N4" s="268"/>
      <c r="O4" s="268"/>
      <c r="P4" s="268"/>
      <c r="Q4" s="268"/>
      <c r="R4" s="268"/>
      <c r="S4" s="26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</row>
    <row r="5" spans="1:32" ht="19.95" customHeight="1" x14ac:dyDescent="0.35">
      <c r="A5" s="324" t="s">
        <v>157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6"/>
      <c r="M5" s="269" t="s">
        <v>156</v>
      </c>
      <c r="N5" s="269"/>
      <c r="O5" s="269"/>
      <c r="P5" s="269"/>
      <c r="Q5" s="269"/>
      <c r="R5" s="269"/>
      <c r="S5" s="269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</row>
    <row r="6" spans="1:32" ht="32.4" customHeight="1" x14ac:dyDescent="0.35">
      <c r="A6" s="265" t="s">
        <v>158</v>
      </c>
      <c r="B6" s="266"/>
      <c r="C6" s="266"/>
      <c r="D6" s="267"/>
      <c r="E6" s="140" t="s">
        <v>6</v>
      </c>
      <c r="F6" s="62">
        <v>5</v>
      </c>
      <c r="G6" s="251" t="str">
        <f>IF(COUNTBLANK(D7)=1,"",SUM(D7))</f>
        <v/>
      </c>
      <c r="H6" s="251" t="str">
        <f>IF(COUNTBLANK(D8)=1,"",SUM(D8))</f>
        <v/>
      </c>
      <c r="I6" s="275"/>
      <c r="J6" s="141" t="str">
        <f t="shared" ref="J6:J8" si="0">IF(OR(F6="",I6=""),"",IF(F6&lt;=I6,"บรรลุ","ไม่บรรลุ"))</f>
        <v/>
      </c>
      <c r="K6" s="243" t="str">
        <f>IF(G6="","",IF(ISERROR((G6/H6)),,IF((G6/H6)&gt;5,5,G6/H6)))</f>
        <v/>
      </c>
      <c r="L6" s="278"/>
      <c r="M6" s="269"/>
      <c r="N6" s="269"/>
      <c r="O6" s="269"/>
      <c r="P6" s="269"/>
      <c r="Q6" s="269"/>
      <c r="R6" s="269"/>
      <c r="S6" s="269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</row>
    <row r="7" spans="1:32" ht="45" customHeight="1" x14ac:dyDescent="0.35">
      <c r="A7" s="289" t="s">
        <v>192</v>
      </c>
      <c r="B7" s="289"/>
      <c r="C7" s="289"/>
      <c r="D7" s="142"/>
      <c r="E7" s="140"/>
      <c r="F7" s="130"/>
      <c r="G7" s="251"/>
      <c r="H7" s="251"/>
      <c r="I7" s="276"/>
      <c r="J7" s="141" t="str">
        <f t="shared" si="0"/>
        <v/>
      </c>
      <c r="K7" s="243"/>
      <c r="L7" s="245"/>
      <c r="M7" s="269"/>
      <c r="N7" s="269"/>
      <c r="O7" s="269"/>
      <c r="P7" s="269"/>
      <c r="Q7" s="269"/>
      <c r="R7" s="269"/>
      <c r="S7" s="269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</row>
    <row r="8" spans="1:32" ht="32.4" customHeight="1" x14ac:dyDescent="0.35">
      <c r="A8" s="288" t="s">
        <v>179</v>
      </c>
      <c r="B8" s="288"/>
      <c r="C8" s="288"/>
      <c r="D8" s="143"/>
      <c r="E8" s="140"/>
      <c r="F8" s="130"/>
      <c r="G8" s="251"/>
      <c r="H8" s="251"/>
      <c r="I8" s="277"/>
      <c r="J8" s="141" t="str">
        <f t="shared" si="0"/>
        <v/>
      </c>
      <c r="K8" s="243"/>
      <c r="L8" s="279"/>
      <c r="M8" s="269"/>
      <c r="N8" s="269"/>
      <c r="O8" s="269"/>
      <c r="P8" s="269"/>
      <c r="Q8" s="269"/>
      <c r="R8" s="269"/>
      <c r="S8" s="269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</row>
    <row r="9" spans="1:32" ht="28.95" customHeight="1" x14ac:dyDescent="0.35">
      <c r="A9" s="265" t="s">
        <v>104</v>
      </c>
      <c r="B9" s="266"/>
      <c r="C9" s="266"/>
      <c r="D9" s="267"/>
      <c r="E9" s="140" t="s">
        <v>89</v>
      </c>
      <c r="F9" s="190">
        <v>30</v>
      </c>
      <c r="G9" s="251" t="str">
        <f>IF(COUNTBLANK(D10)=1,"",SUM(D10))</f>
        <v/>
      </c>
      <c r="H9" s="251" t="str">
        <f>IF(COUNTBLANK(D11)=1,"",SUM(D11))</f>
        <v/>
      </c>
      <c r="I9" s="252" t="str">
        <f>IF(G9="","",IF(ISERROR((G9/H9)*100),,(G9/H9)*100))</f>
        <v/>
      </c>
      <c r="J9" s="141" t="str">
        <f t="shared" ref="J9:J26" si="1">IF(OR(F9="",I9=""),"",IF(F9&lt;=I9,"บรรลุ","ไม่บรรลุ"))</f>
        <v/>
      </c>
      <c r="K9" s="243" t="str">
        <f>IF(I9="","",IF(ISERROR((I9/40)*5),,IF((I9/40*5)&gt;5,5,I9/40*5)))</f>
        <v/>
      </c>
      <c r="L9" s="278"/>
      <c r="M9" s="269"/>
      <c r="N9" s="269"/>
      <c r="O9" s="269"/>
      <c r="P9" s="269"/>
      <c r="Q9" s="269"/>
      <c r="R9" s="269"/>
      <c r="S9" s="269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</row>
    <row r="10" spans="1:32" ht="28.95" customHeight="1" x14ac:dyDescent="0.35">
      <c r="A10" s="246" t="s">
        <v>180</v>
      </c>
      <c r="B10" s="246"/>
      <c r="C10" s="246"/>
      <c r="D10" s="142"/>
      <c r="E10" s="140"/>
      <c r="F10" s="190"/>
      <c r="G10" s="251"/>
      <c r="H10" s="251"/>
      <c r="I10" s="252"/>
      <c r="J10" s="141"/>
      <c r="K10" s="243"/>
      <c r="L10" s="245"/>
      <c r="M10" s="188"/>
      <c r="N10" s="188"/>
      <c r="O10" s="188"/>
      <c r="P10" s="188"/>
      <c r="Q10" s="188"/>
      <c r="R10" s="188"/>
      <c r="S10" s="188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</row>
    <row r="11" spans="1:32" ht="28.95" customHeight="1" x14ac:dyDescent="0.35">
      <c r="A11" s="246" t="s">
        <v>181</v>
      </c>
      <c r="B11" s="246"/>
      <c r="C11" s="246"/>
      <c r="D11" s="143"/>
      <c r="E11" s="140"/>
      <c r="F11" s="190"/>
      <c r="G11" s="251"/>
      <c r="H11" s="251"/>
      <c r="I11" s="252"/>
      <c r="J11" s="141"/>
      <c r="K11" s="243"/>
      <c r="L11" s="279"/>
      <c r="M11" s="188"/>
      <c r="N11" s="188"/>
      <c r="O11" s="188"/>
      <c r="P11" s="188"/>
      <c r="Q11" s="188"/>
      <c r="R11" s="188"/>
      <c r="S11" s="188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</row>
    <row r="12" spans="1:32" ht="31.2" customHeight="1" x14ac:dyDescent="0.4">
      <c r="A12" s="265" t="s">
        <v>105</v>
      </c>
      <c r="B12" s="266"/>
      <c r="C12" s="266"/>
      <c r="D12" s="267"/>
      <c r="E12" s="140" t="s">
        <v>89</v>
      </c>
      <c r="F12" s="190">
        <v>30</v>
      </c>
      <c r="G12" s="251" t="str">
        <f>IF(COUNTBLANK(D13)=1,"",SUM(D13))</f>
        <v/>
      </c>
      <c r="H12" s="251" t="str">
        <f>IF(COUNTBLANK(D14)=1,"",SUM(D14))</f>
        <v/>
      </c>
      <c r="I12" s="252" t="str">
        <f>IF(G12="","",IF(ISERROR((G12/H12)*100),,(G12/H12)*100))</f>
        <v/>
      </c>
      <c r="J12" s="141" t="str">
        <f t="shared" si="1"/>
        <v/>
      </c>
      <c r="K12" s="243" t="str">
        <f>IF(I12="","",IF(ISERROR((I12/60)*5),,IF((I12/60*5)&gt;5,5,I12/60*5)))</f>
        <v/>
      </c>
      <c r="L12" s="280"/>
      <c r="M12" s="196" t="str">
        <f>IF(COUNTBLANK(K6)+COUNTBLANK(K15)=2,"",SUM(K6,K15))</f>
        <v/>
      </c>
      <c r="N12" s="197" t="s">
        <v>198</v>
      </c>
      <c r="O12" s="197" t="str">
        <f>IF(COUNTBLANK(K9)+COUNTBLANK(K12)=2,"",SUM(K9,K12))</f>
        <v/>
      </c>
      <c r="P12" s="197"/>
      <c r="Q12" s="197" t="s">
        <v>199</v>
      </c>
      <c r="R12" s="198"/>
      <c r="S12" s="197" t="str">
        <f>IF(COUNTBLANK(K25)+COUNTBLANK(K26)+COUNTBLANK(K29)+COUNTBLANK(K38)+COUNTBLANK(K42)+COUNTBLANK(K45)+COUNTBLANK(K46)+COUNTBLANK(K47)+COUNTBLANK(K48)=9,"",SUM(K25,K26,K29,K38,K42,K45,K46,K47,K48))</f>
        <v/>
      </c>
      <c r="T12" s="199" t="s">
        <v>200</v>
      </c>
      <c r="U12" s="197" t="str">
        <f>IF(COUNTBLANK(K6)+COUNTBLANK(K15)+COUNTBLANK(K30)+COUNTBLANK(K33)+COUNTBLANK(K39)=5,"",SUM(K6,K15,K30,K33,K39))</f>
        <v/>
      </c>
      <c r="V12" s="197"/>
      <c r="W12" s="145"/>
      <c r="X12" s="145"/>
      <c r="Y12" s="136"/>
      <c r="Z12" s="136"/>
      <c r="AA12" s="136"/>
      <c r="AB12" s="136"/>
      <c r="AC12" s="136"/>
      <c r="AD12" s="136"/>
      <c r="AE12" s="136"/>
      <c r="AF12" s="136"/>
    </row>
    <row r="13" spans="1:32" ht="31.2" customHeight="1" x14ac:dyDescent="0.4">
      <c r="A13" s="246" t="s">
        <v>182</v>
      </c>
      <c r="B13" s="246"/>
      <c r="C13" s="246"/>
      <c r="D13" s="142"/>
      <c r="E13" s="146"/>
      <c r="F13" s="147"/>
      <c r="G13" s="251"/>
      <c r="H13" s="251"/>
      <c r="I13" s="252"/>
      <c r="J13" s="148"/>
      <c r="K13" s="243"/>
      <c r="L13" s="281"/>
      <c r="M13" s="196"/>
      <c r="N13" s="197"/>
      <c r="O13" s="197" t="str">
        <f>IF(COUNTBLANK(K9)+COUNTBLANK(K12)=2,"",COUNT(K9,K12))</f>
        <v/>
      </c>
      <c r="P13" s="197"/>
      <c r="Q13" s="197"/>
      <c r="R13" s="198"/>
      <c r="S13" s="197" t="str">
        <f>IF(COUNTBLANK(K25)+COUNTBLANK(K26)+COUNTBLANK(K29)+COUNTBLANK(K38)+COUNTBLANK(K42)+COUNTBLANK(K45)+COUNTBLANK(K46)+COUNTBLANK(K47)+COUNTBLANK(K48)=9,"",COUNT(K25,K26,K29,K38,K42,K45,K46,K47,K48))</f>
        <v/>
      </c>
      <c r="T13" s="197"/>
      <c r="U13" s="197" t="str">
        <f>IF(COUNTBLANK(K6)+COUNTBLANK(K15)+COUNTBLANK(K30)+COUNTBLANK(K33)+COUNTBLANK(K39)=5,"",COUNT(K6,K15,K30,K33,K39))</f>
        <v/>
      </c>
      <c r="V13" s="197"/>
      <c r="W13" s="145"/>
      <c r="X13" s="145"/>
      <c r="Y13" s="136"/>
      <c r="Z13" s="136"/>
      <c r="AA13" s="136"/>
      <c r="AB13" s="136"/>
      <c r="AC13" s="136"/>
      <c r="AD13" s="136"/>
      <c r="AE13" s="136"/>
      <c r="AF13" s="136"/>
    </row>
    <row r="14" spans="1:32" ht="31.2" customHeight="1" x14ac:dyDescent="0.4">
      <c r="A14" s="246" t="s">
        <v>181</v>
      </c>
      <c r="B14" s="246"/>
      <c r="C14" s="246"/>
      <c r="D14" s="143"/>
      <c r="E14" s="146"/>
      <c r="F14" s="147"/>
      <c r="G14" s="251"/>
      <c r="H14" s="251"/>
      <c r="I14" s="252"/>
      <c r="J14" s="148"/>
      <c r="K14" s="243"/>
      <c r="L14" s="279"/>
      <c r="M14" s="200" t="str">
        <f>IF(COUNTBLANK(K6)+COUNTBLANK(K15)=2,"",COUNT(K6,K15))</f>
        <v/>
      </c>
      <c r="N14" s="197"/>
      <c r="O14" s="197">
        <f>IF(O12="",,IF(OR(ISBLANK(O12),ISBLANK(O13)),"",IF(ISERROR(O12/O13),"",O12/O13)))</f>
        <v>0</v>
      </c>
      <c r="P14" s="197"/>
      <c r="Q14" s="197"/>
      <c r="R14" s="198"/>
      <c r="S14" s="197">
        <f>IF(S12="",,IF(OR(ISBLANK(S12),ISBLANK(S13)),"",IF(ISERROR(S12/S13),"",S12/S13)))</f>
        <v>0</v>
      </c>
      <c r="T14" s="197"/>
      <c r="U14" s="197">
        <f>IF(U12="",,IF(OR(ISBLANK(U12),ISBLANK(U13)),"",IF(ISERROR(U12/U13),"",U12/U13)))</f>
        <v>0</v>
      </c>
      <c r="V14" s="197"/>
      <c r="W14" s="145"/>
      <c r="X14" s="145"/>
      <c r="Y14" s="136"/>
      <c r="Z14" s="136"/>
      <c r="AA14" s="136"/>
      <c r="AB14" s="136"/>
      <c r="AC14" s="136"/>
      <c r="AD14" s="136"/>
      <c r="AE14" s="136"/>
      <c r="AF14" s="136"/>
    </row>
    <row r="15" spans="1:32" ht="22.8" x14ac:dyDescent="0.35">
      <c r="A15" s="321" t="s">
        <v>168</v>
      </c>
      <c r="B15" s="322"/>
      <c r="C15" s="322"/>
      <c r="D15" s="323"/>
      <c r="E15" s="149" t="s">
        <v>98</v>
      </c>
      <c r="F15" s="116"/>
      <c r="G15" s="272" t="s">
        <v>155</v>
      </c>
      <c r="H15" s="273"/>
      <c r="I15" s="274"/>
      <c r="J15" s="150" t="str">
        <f t="shared" si="1"/>
        <v/>
      </c>
      <c r="K15" s="151" t="str">
        <f>IF(COUNTBLANK(K16)+COUNTBLANK(K19)+COUNTBLANK(K22)=3,"",AVERAGE(K16,K19,K22))</f>
        <v/>
      </c>
      <c r="L15" s="282"/>
      <c r="M15" s="201">
        <f>IF(M12="",,IF(OR(ISBLANK(M12),ISBLANK(M14)),"",IF(ISERROR(M12/M14),"",M12/M14)))</f>
        <v>0</v>
      </c>
      <c r="N15" s="202"/>
      <c r="O15" s="202"/>
      <c r="P15" s="202"/>
      <c r="Q15" s="202"/>
      <c r="R15" s="203"/>
      <c r="S15" s="202"/>
      <c r="T15" s="202"/>
      <c r="U15" s="202"/>
      <c r="V15" s="202"/>
      <c r="W15" s="152"/>
      <c r="X15" s="152"/>
      <c r="Y15" s="153"/>
      <c r="Z15" s="136"/>
      <c r="AA15" s="136"/>
      <c r="AB15" s="136"/>
      <c r="AC15" s="136"/>
      <c r="AD15" s="136"/>
      <c r="AE15" s="136"/>
      <c r="AF15" s="136"/>
    </row>
    <row r="16" spans="1:32" ht="24" customHeight="1" x14ac:dyDescent="0.65">
      <c r="A16" s="313" t="s">
        <v>167</v>
      </c>
      <c r="B16" s="314"/>
      <c r="C16" s="314"/>
      <c r="D16" s="315"/>
      <c r="E16" s="319" t="s">
        <v>153</v>
      </c>
      <c r="F16" s="285"/>
      <c r="G16" s="251" t="str">
        <f>IF(COUNTBLANK(D17)=1,"",SUM(D17))</f>
        <v/>
      </c>
      <c r="H16" s="251" t="str">
        <f>IF(COUNTBLANK(D18)=1,"",SUM(D18))</f>
        <v/>
      </c>
      <c r="I16" s="252" t="str">
        <f>IF(G16="","",IF(ISERROR((G16/H16)*100),,(G16/H16)*100))</f>
        <v/>
      </c>
      <c r="J16" s="154" t="str">
        <f t="shared" si="1"/>
        <v/>
      </c>
      <c r="K16" s="327" t="str">
        <f>IF(I16="","",IF(ISERROR((I16/40)*5),,IF((I16/40*5)&gt;5,5,I16/40*5)))</f>
        <v/>
      </c>
      <c r="L16" s="283"/>
      <c r="M16" s="112"/>
      <c r="N16" s="113"/>
      <c r="O16" s="113"/>
      <c r="P16" s="113"/>
      <c r="Q16" s="113"/>
      <c r="R16" s="155"/>
      <c r="S16" s="113"/>
      <c r="T16" s="113"/>
      <c r="U16" s="113"/>
      <c r="V16" s="113"/>
      <c r="W16" s="113"/>
      <c r="X16" s="113"/>
      <c r="Y16" s="136"/>
      <c r="Z16" s="136"/>
      <c r="AA16" s="136"/>
      <c r="AB16" s="136"/>
      <c r="AC16" s="136"/>
      <c r="AD16" s="136"/>
      <c r="AE16" s="136"/>
      <c r="AF16" s="136"/>
    </row>
    <row r="17" spans="1:32" ht="41.25" customHeight="1" x14ac:dyDescent="0.65">
      <c r="A17" s="253" t="s">
        <v>178</v>
      </c>
      <c r="B17" s="254"/>
      <c r="C17" s="255"/>
      <c r="D17" s="142"/>
      <c r="E17" s="320"/>
      <c r="F17" s="286"/>
      <c r="G17" s="251"/>
      <c r="H17" s="251"/>
      <c r="I17" s="252"/>
      <c r="J17" s="154"/>
      <c r="K17" s="327"/>
      <c r="L17" s="283"/>
      <c r="M17" s="112"/>
      <c r="N17" s="114"/>
      <c r="O17" s="114"/>
      <c r="P17" s="114"/>
      <c r="Q17" s="114"/>
      <c r="R17" s="155"/>
      <c r="S17" s="114"/>
      <c r="T17" s="114"/>
      <c r="U17" s="114"/>
      <c r="V17" s="114"/>
      <c r="W17" s="114"/>
      <c r="X17" s="114"/>
      <c r="Y17" s="136"/>
      <c r="Z17" s="136"/>
      <c r="AA17" s="136"/>
      <c r="AB17" s="136"/>
      <c r="AC17" s="136"/>
      <c r="AD17" s="136"/>
      <c r="AE17" s="136"/>
      <c r="AF17" s="136"/>
    </row>
    <row r="18" spans="1:32" ht="24" customHeight="1" x14ac:dyDescent="0.65">
      <c r="A18" s="256" t="s">
        <v>191</v>
      </c>
      <c r="B18" s="257"/>
      <c r="C18" s="258"/>
      <c r="D18" s="143"/>
      <c r="E18" s="320"/>
      <c r="F18" s="286"/>
      <c r="G18" s="251"/>
      <c r="H18" s="251"/>
      <c r="I18" s="252"/>
      <c r="J18" s="154"/>
      <c r="K18" s="327"/>
      <c r="L18" s="284"/>
      <c r="M18" s="112"/>
      <c r="N18" s="114"/>
      <c r="O18" s="114"/>
      <c r="P18" s="114"/>
      <c r="Q18" s="114"/>
      <c r="R18" s="155"/>
      <c r="S18" s="114"/>
      <c r="T18" s="114"/>
      <c r="U18" s="114"/>
      <c r="V18" s="114"/>
      <c r="W18" s="114"/>
      <c r="X18" s="114"/>
      <c r="Y18" s="136"/>
      <c r="Z18" s="136"/>
      <c r="AA18" s="136"/>
      <c r="AB18" s="136"/>
      <c r="AC18" s="136"/>
      <c r="AD18" s="136"/>
      <c r="AE18" s="136"/>
      <c r="AF18" s="136"/>
    </row>
    <row r="19" spans="1:32" ht="44.4" customHeight="1" x14ac:dyDescent="0.65">
      <c r="A19" s="313" t="s">
        <v>169</v>
      </c>
      <c r="B19" s="314"/>
      <c r="C19" s="314"/>
      <c r="D19" s="315"/>
      <c r="E19" s="320"/>
      <c r="F19" s="286"/>
      <c r="G19" s="251" t="str">
        <f t="shared" ref="G19" si="2">IF(COUNTBLANK(D20)=1,"",SUM(D20))</f>
        <v/>
      </c>
      <c r="H19" s="251" t="str">
        <f t="shared" ref="H19" si="3">IF(COUNTBLANK(D21)=1,"",SUM(D21))</f>
        <v/>
      </c>
      <c r="I19" s="252" t="str">
        <f t="shared" ref="I19" si="4">IF(G19="","",IF(ISERROR((G19/H19)*100),,(G19/H19)*100))</f>
        <v/>
      </c>
      <c r="J19" s="154" t="str">
        <f t="shared" ref="J19" si="5">IF(OR(F19="",I19=""),"",IF(F19&lt;=I19,"บรรลุ","ไม่บรรลุ"))</f>
        <v/>
      </c>
      <c r="K19" s="252" t="str">
        <f>IF(I19="","",IF(ISERROR((I19/40)*5),,IF((I19/40*5)&gt;5,5,I19/40*5)))</f>
        <v/>
      </c>
      <c r="L19" s="244"/>
      <c r="M19" s="112"/>
      <c r="N19" s="114"/>
      <c r="O19" s="114"/>
      <c r="P19" s="114"/>
      <c r="Q19" s="114"/>
      <c r="R19" s="155"/>
      <c r="S19" s="114"/>
      <c r="T19" s="114"/>
      <c r="U19" s="114"/>
      <c r="V19" s="114"/>
      <c r="W19" s="114"/>
      <c r="X19" s="114"/>
      <c r="Y19" s="136"/>
      <c r="Z19" s="136"/>
      <c r="AA19" s="136"/>
      <c r="AB19" s="136"/>
      <c r="AC19" s="136"/>
      <c r="AD19" s="136"/>
      <c r="AE19" s="136"/>
      <c r="AF19" s="136"/>
    </row>
    <row r="20" spans="1:32" ht="39.6" customHeight="1" x14ac:dyDescent="0.65">
      <c r="A20" s="253" t="s">
        <v>189</v>
      </c>
      <c r="B20" s="254"/>
      <c r="C20" s="255"/>
      <c r="D20" s="142"/>
      <c r="E20" s="320"/>
      <c r="F20" s="286"/>
      <c r="G20" s="251"/>
      <c r="H20" s="251"/>
      <c r="I20" s="252"/>
      <c r="J20" s="154"/>
      <c r="K20" s="252"/>
      <c r="L20" s="245"/>
      <c r="M20" s="112"/>
      <c r="N20" s="114"/>
      <c r="O20" s="114"/>
      <c r="P20" s="114"/>
      <c r="Q20" s="114"/>
      <c r="R20" s="155"/>
      <c r="S20" s="114"/>
      <c r="T20" s="114"/>
      <c r="U20" s="114"/>
      <c r="V20" s="114"/>
      <c r="W20" s="114"/>
      <c r="X20" s="114"/>
      <c r="Y20" s="136"/>
      <c r="Z20" s="136"/>
      <c r="AA20" s="136"/>
      <c r="AB20" s="136"/>
      <c r="AC20" s="136"/>
      <c r="AD20" s="136"/>
      <c r="AE20" s="136"/>
      <c r="AF20" s="136"/>
    </row>
    <row r="21" spans="1:32" ht="24" customHeight="1" x14ac:dyDescent="0.65">
      <c r="A21" s="256" t="s">
        <v>190</v>
      </c>
      <c r="B21" s="257"/>
      <c r="C21" s="258"/>
      <c r="D21" s="143"/>
      <c r="E21" s="320"/>
      <c r="F21" s="286"/>
      <c r="G21" s="251"/>
      <c r="H21" s="251"/>
      <c r="I21" s="252"/>
      <c r="J21" s="154"/>
      <c r="K21" s="252"/>
      <c r="L21" s="290"/>
      <c r="M21" s="112"/>
      <c r="N21" s="114"/>
      <c r="O21" s="114"/>
      <c r="P21" s="114"/>
      <c r="Q21" s="114"/>
      <c r="R21" s="155"/>
      <c r="S21" s="114"/>
      <c r="T21" s="114"/>
      <c r="U21" s="114"/>
      <c r="V21" s="114"/>
      <c r="W21" s="114"/>
      <c r="X21" s="114"/>
      <c r="Y21" s="136"/>
      <c r="Z21" s="136"/>
      <c r="AA21" s="136"/>
      <c r="AB21" s="136"/>
      <c r="AC21" s="136"/>
      <c r="AD21" s="136"/>
      <c r="AE21" s="136"/>
      <c r="AF21" s="136"/>
    </row>
    <row r="22" spans="1:32" ht="43.2" customHeight="1" x14ac:dyDescent="0.65">
      <c r="A22" s="316" t="s">
        <v>170</v>
      </c>
      <c r="B22" s="317"/>
      <c r="C22" s="317"/>
      <c r="D22" s="318"/>
      <c r="E22" s="320"/>
      <c r="F22" s="287"/>
      <c r="G22" s="251" t="str">
        <f>IF(COUNTBLANK(D23)=1,"",SUM(D23))</f>
        <v/>
      </c>
      <c r="H22" s="251" t="str">
        <f>IF(COUNTBLANK(D24)=1,"",SUM(D24))</f>
        <v/>
      </c>
      <c r="I22" s="252" t="str">
        <f t="shared" ref="I22" si="6">IF(G22="","",IF(ISERROR((G22/H22)*100),,(G22/H22)*100))</f>
        <v/>
      </c>
      <c r="J22" s="154" t="str">
        <f t="shared" ref="J22" si="7">IF(OR(F22="",I22=""),"",IF(F22&lt;=I22,"บรรลุ","ไม่บรรลุ"))</f>
        <v/>
      </c>
      <c r="K22" s="252" t="str">
        <f>IF(I22="","",IF(ISERROR((I22/80)*5),,IF((I22/80*5)&gt;5,5,I22/80*5)))</f>
        <v/>
      </c>
      <c r="L22" s="244"/>
      <c r="M22" s="112"/>
      <c r="N22" s="114"/>
      <c r="O22" s="114"/>
      <c r="P22" s="114"/>
      <c r="Q22" s="114"/>
      <c r="R22" s="155"/>
      <c r="S22" s="114"/>
      <c r="T22" s="114"/>
      <c r="U22" s="114"/>
      <c r="V22" s="114"/>
      <c r="W22" s="114"/>
      <c r="X22" s="114"/>
      <c r="Y22" s="136"/>
      <c r="Z22" s="136"/>
      <c r="AA22" s="136"/>
      <c r="AB22" s="136"/>
      <c r="AC22" s="136"/>
      <c r="AD22" s="136"/>
      <c r="AE22" s="136"/>
      <c r="AF22" s="136"/>
    </row>
    <row r="23" spans="1:32" ht="46.2" customHeight="1" x14ac:dyDescent="0.65">
      <c r="A23" s="253" t="s">
        <v>187</v>
      </c>
      <c r="B23" s="254"/>
      <c r="C23" s="255"/>
      <c r="D23" s="142"/>
      <c r="E23" s="320"/>
      <c r="F23" s="189"/>
      <c r="G23" s="251"/>
      <c r="H23" s="251"/>
      <c r="I23" s="252"/>
      <c r="J23" s="154"/>
      <c r="K23" s="252"/>
      <c r="L23" s="245"/>
      <c r="M23" s="112"/>
      <c r="N23" s="114"/>
      <c r="O23" s="114"/>
      <c r="P23" s="114"/>
      <c r="Q23" s="114"/>
      <c r="R23" s="155"/>
      <c r="S23" s="114"/>
      <c r="T23" s="114"/>
      <c r="U23" s="114"/>
      <c r="V23" s="114"/>
      <c r="W23" s="114"/>
      <c r="X23" s="114"/>
      <c r="Y23" s="136"/>
      <c r="Z23" s="136"/>
      <c r="AA23" s="136"/>
      <c r="AB23" s="136"/>
      <c r="AC23" s="136"/>
      <c r="AD23" s="136"/>
      <c r="AE23" s="136"/>
      <c r="AF23" s="136"/>
    </row>
    <row r="24" spans="1:32" ht="24" customHeight="1" x14ac:dyDescent="0.65">
      <c r="A24" s="256" t="s">
        <v>188</v>
      </c>
      <c r="B24" s="257"/>
      <c r="C24" s="258"/>
      <c r="D24" s="143"/>
      <c r="E24" s="320"/>
      <c r="F24" s="189"/>
      <c r="G24" s="251"/>
      <c r="H24" s="251"/>
      <c r="I24" s="252"/>
      <c r="J24" s="154"/>
      <c r="K24" s="252"/>
      <c r="L24" s="245"/>
      <c r="M24" s="204" t="s">
        <v>196</v>
      </c>
      <c r="N24" s="114"/>
      <c r="O24" s="114"/>
      <c r="P24" s="114"/>
      <c r="Q24" s="114"/>
      <c r="R24" s="155"/>
      <c r="S24" s="114"/>
      <c r="T24" s="114"/>
      <c r="U24" s="114"/>
      <c r="V24" s="114"/>
      <c r="W24" s="114"/>
      <c r="X24" s="114"/>
      <c r="Y24" s="136"/>
      <c r="Z24" s="136"/>
      <c r="AA24" s="136"/>
      <c r="AB24" s="136"/>
      <c r="AC24" s="136"/>
      <c r="AD24" s="136"/>
      <c r="AE24" s="136"/>
      <c r="AF24" s="136"/>
    </row>
    <row r="25" spans="1:32" ht="28.2" customHeight="1" x14ac:dyDescent="0.35">
      <c r="A25" s="265" t="s">
        <v>107</v>
      </c>
      <c r="B25" s="266"/>
      <c r="C25" s="266"/>
      <c r="D25" s="267"/>
      <c r="E25" s="156" t="s">
        <v>108</v>
      </c>
      <c r="F25" s="157"/>
      <c r="G25" s="259"/>
      <c r="H25" s="260"/>
      <c r="I25" s="261"/>
      <c r="J25" s="158" t="str">
        <f t="shared" si="1"/>
        <v/>
      </c>
      <c r="K25" s="159" t="str">
        <f>IF(G25="","",IF(G25=1,1,IF(G25=2,2,IF(OR(G25=3,G25=4),3,IF(G25=5,4,IF(G25=6,5,0))))))</f>
        <v/>
      </c>
      <c r="L25" s="115"/>
      <c r="M25" s="205" t="s">
        <v>59</v>
      </c>
      <c r="N25" s="126"/>
      <c r="O25" s="126"/>
      <c r="P25" s="126"/>
      <c r="Q25" s="126"/>
      <c r="R25" s="160"/>
      <c r="S25" s="126"/>
      <c r="T25" s="126"/>
      <c r="U25" s="126"/>
      <c r="V25" s="126"/>
      <c r="W25" s="126"/>
      <c r="X25" s="126"/>
      <c r="Y25" s="136"/>
      <c r="Z25" s="136"/>
      <c r="AA25" s="136"/>
      <c r="AB25" s="136"/>
      <c r="AC25" s="136"/>
      <c r="AD25" s="136"/>
      <c r="AE25" s="136"/>
      <c r="AF25" s="136"/>
    </row>
    <row r="26" spans="1:32" ht="28.95" customHeight="1" x14ac:dyDescent="0.35">
      <c r="A26" s="265" t="s">
        <v>106</v>
      </c>
      <c r="B26" s="266"/>
      <c r="C26" s="266"/>
      <c r="D26" s="267"/>
      <c r="E26" s="140" t="s">
        <v>108</v>
      </c>
      <c r="F26" s="157"/>
      <c r="G26" s="262"/>
      <c r="H26" s="263"/>
      <c r="I26" s="264"/>
      <c r="J26" s="161" t="str">
        <f t="shared" si="1"/>
        <v/>
      </c>
      <c r="K26" s="162" t="str">
        <f>IF(G26="","",IF(G26=1,1,IF(G26=2,2,IF(OR(G26=3,G26=4),3,IF(G26=5,4,IF(G26=6,5,0))))))</f>
        <v/>
      </c>
      <c r="L26" s="110"/>
      <c r="M26" s="206" t="s">
        <v>194</v>
      </c>
      <c r="N26" s="164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36"/>
      <c r="Z26" s="136"/>
      <c r="AA26" s="136"/>
      <c r="AB26" s="136"/>
      <c r="AC26" s="136"/>
      <c r="AD26" s="136"/>
      <c r="AE26" s="136"/>
      <c r="AF26" s="136"/>
    </row>
    <row r="27" spans="1:32" ht="39" customHeight="1" x14ac:dyDescent="0.35">
      <c r="A27" s="308" t="s">
        <v>101</v>
      </c>
      <c r="B27" s="309"/>
      <c r="C27" s="309"/>
      <c r="D27" s="309"/>
      <c r="E27" s="309"/>
      <c r="F27" s="309"/>
      <c r="G27" s="309"/>
      <c r="H27" s="309"/>
      <c r="I27" s="310" t="str">
        <f>IF(COUNTBLANK(K6)+COUNTBLANK(K9)+COUNTBLANK(K12)+COUNTBLANK(K15)+COUNTBLANK(K25)+COUNTBLANK(K26)=6,"",AVERAGE(K6,K9,K12,K15,K25,K26))</f>
        <v/>
      </c>
      <c r="J27" s="311"/>
      <c r="K27" s="312"/>
      <c r="L27" s="165" t="str">
        <f>IF(I27="","",IF(I27&lt;=1.5,"ระดับปรับปรุงเร่งด่วน",IF(I27&lt;=2.5,"ระดับปรับปรุง",IF(I27&lt;=3.5,"ระดับพอใช้",IF(I27&lt;=4.5,"ระดับดี",IF(I27&lt;=5,"ระดับดีมาก",""))))))</f>
        <v/>
      </c>
      <c r="M27" s="206" t="s">
        <v>58</v>
      </c>
      <c r="N27" s="155"/>
      <c r="O27" s="155"/>
      <c r="P27" s="155"/>
      <c r="Q27" s="167"/>
      <c r="R27" s="155"/>
      <c r="S27" s="155"/>
      <c r="T27" s="155"/>
      <c r="U27" s="155"/>
      <c r="V27" s="155"/>
      <c r="W27" s="155"/>
      <c r="X27" s="155"/>
      <c r="Y27" s="136"/>
      <c r="Z27" s="136"/>
      <c r="AA27" s="136"/>
      <c r="AB27" s="136"/>
      <c r="AC27" s="136"/>
      <c r="AD27" s="136"/>
      <c r="AE27" s="136"/>
      <c r="AF27" s="136"/>
    </row>
    <row r="28" spans="1:32" ht="21" x14ac:dyDescent="0.35">
      <c r="A28" s="334" t="s">
        <v>159</v>
      </c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6"/>
      <c r="M28" s="206" t="s">
        <v>57</v>
      </c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36"/>
      <c r="Z28" s="136"/>
      <c r="AA28" s="136"/>
      <c r="AB28" s="136"/>
      <c r="AC28" s="136"/>
      <c r="AD28" s="136"/>
      <c r="AE28" s="136"/>
      <c r="AF28" s="136"/>
    </row>
    <row r="29" spans="1:32" ht="21" x14ac:dyDescent="0.35">
      <c r="A29" s="265" t="s">
        <v>109</v>
      </c>
      <c r="B29" s="266"/>
      <c r="C29" s="266"/>
      <c r="D29" s="267"/>
      <c r="E29" s="140" t="s">
        <v>108</v>
      </c>
      <c r="F29" s="63">
        <v>6</v>
      </c>
      <c r="G29" s="259"/>
      <c r="H29" s="260"/>
      <c r="I29" s="261"/>
      <c r="J29" s="161" t="str">
        <f>IF(OR(F29="",I29=""),"",IF(F29&lt;=I29,"บรรลุ","ไม่บรรลุ"))</f>
        <v/>
      </c>
      <c r="K29" s="159" t="str">
        <f>IF(G29="","",IF(G29=1,1,IF(G29=2,2,IF(G29=3,3,IF(G29=4,4,IF(G29=5,5,0))))))</f>
        <v/>
      </c>
      <c r="L29" s="61"/>
      <c r="M29" s="206" t="s">
        <v>60</v>
      </c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36"/>
      <c r="Z29" s="136"/>
      <c r="AA29" s="136"/>
      <c r="AB29" s="136"/>
      <c r="AC29" s="136"/>
      <c r="AD29" s="136"/>
      <c r="AE29" s="136"/>
      <c r="AF29" s="136"/>
    </row>
    <row r="30" spans="1:32" ht="19.95" customHeight="1" x14ac:dyDescent="0.35">
      <c r="A30" s="338" t="s">
        <v>161</v>
      </c>
      <c r="B30" s="338"/>
      <c r="C30" s="338"/>
      <c r="D30" s="338"/>
      <c r="E30" s="168" t="s">
        <v>6</v>
      </c>
      <c r="F30" s="169"/>
      <c r="G30" s="251" t="str">
        <f>IF(COUNTBLANK(D31)=1,"",SUM(D31))</f>
        <v/>
      </c>
      <c r="H30" s="251" t="str">
        <f>IF(COUNTBLANK(D32)=1,"",SUM(D32))</f>
        <v/>
      </c>
      <c r="I30" s="252" t="str">
        <f>IF(G30="","",IF(ISERROR((G30/H30)*100),,(G30/H30)*100))</f>
        <v/>
      </c>
      <c r="J30" s="170" t="str">
        <f>IF(OR(F30="",I30=""),"",IF(F30&lt;=I30,"บรรลุ","ไม่บรรลุ"))</f>
        <v/>
      </c>
      <c r="K30" s="243" t="str">
        <f>IF(I30="","",IF(ISERROR((I30/20)*5),,IF((I30/20*5)&gt;5,5,I30/20*5)))</f>
        <v/>
      </c>
      <c r="L30" s="123"/>
      <c r="M30" s="206" t="s">
        <v>61</v>
      </c>
      <c r="N30" s="172"/>
      <c r="O30" s="172"/>
      <c r="P30" s="172"/>
      <c r="Q30" s="172"/>
      <c r="R30" s="173"/>
      <c r="S30" s="172"/>
      <c r="T30" s="172"/>
      <c r="U30" s="172"/>
      <c r="V30" s="172"/>
      <c r="W30" s="172"/>
      <c r="X30" s="172"/>
      <c r="Y30" s="136"/>
      <c r="Z30" s="136"/>
      <c r="AA30" s="136"/>
      <c r="AB30" s="136"/>
      <c r="AC30" s="136"/>
      <c r="AD30" s="136"/>
      <c r="AE30" s="136"/>
      <c r="AF30" s="136"/>
    </row>
    <row r="31" spans="1:32" ht="24" x14ac:dyDescent="0.65">
      <c r="A31" s="339" t="s">
        <v>186</v>
      </c>
      <c r="B31" s="339"/>
      <c r="C31" s="339"/>
      <c r="D31" s="128"/>
      <c r="E31" s="345"/>
      <c r="F31" s="174"/>
      <c r="G31" s="251"/>
      <c r="H31" s="251"/>
      <c r="I31" s="252"/>
      <c r="J31" s="193"/>
      <c r="K31" s="243"/>
      <c r="L31" s="122"/>
      <c r="M31" s="206" t="s">
        <v>62</v>
      </c>
      <c r="N31" s="111"/>
      <c r="O31" s="111"/>
      <c r="P31" s="111"/>
      <c r="Q31" s="111"/>
      <c r="R31" s="155"/>
      <c r="S31" s="111"/>
      <c r="T31" s="111"/>
      <c r="U31" s="111"/>
      <c r="V31" s="111"/>
      <c r="W31" s="111"/>
      <c r="X31" s="111"/>
      <c r="Y31" s="136"/>
      <c r="Z31" s="136"/>
      <c r="AA31" s="136"/>
      <c r="AB31" s="136"/>
      <c r="AC31" s="136"/>
      <c r="AD31" s="136"/>
      <c r="AE31" s="136"/>
      <c r="AF31" s="136"/>
    </row>
    <row r="32" spans="1:32" ht="24" customHeight="1" x14ac:dyDescent="0.65">
      <c r="A32" s="298" t="s">
        <v>181</v>
      </c>
      <c r="B32" s="298"/>
      <c r="C32" s="298"/>
      <c r="D32" s="129"/>
      <c r="E32" s="345"/>
      <c r="F32" s="174"/>
      <c r="G32" s="251"/>
      <c r="H32" s="251"/>
      <c r="I32" s="252"/>
      <c r="J32" s="193"/>
      <c r="K32" s="243"/>
      <c r="L32" s="191"/>
      <c r="M32" s="206" t="s">
        <v>195</v>
      </c>
      <c r="N32" s="111"/>
      <c r="O32" s="111"/>
      <c r="P32" s="111"/>
      <c r="Q32" s="111"/>
      <c r="R32" s="155"/>
      <c r="S32" s="111"/>
      <c r="T32" s="111"/>
      <c r="U32" s="111"/>
      <c r="V32" s="111"/>
      <c r="W32" s="111"/>
      <c r="X32" s="111"/>
      <c r="Y32" s="136"/>
      <c r="Z32" s="136"/>
      <c r="AA32" s="136"/>
      <c r="AB32" s="136"/>
      <c r="AC32" s="136"/>
      <c r="AD32" s="136"/>
      <c r="AE32" s="136"/>
      <c r="AF32" s="136"/>
    </row>
    <row r="33" spans="1:32" ht="62.25" customHeight="1" x14ac:dyDescent="0.35">
      <c r="A33" s="338" t="s">
        <v>160</v>
      </c>
      <c r="B33" s="338"/>
      <c r="C33" s="338"/>
      <c r="D33" s="338"/>
      <c r="E33" s="175" t="s">
        <v>6</v>
      </c>
      <c r="F33" s="341"/>
      <c r="G33" s="251" t="str">
        <f>IF(COUNTBLANK(D34)=1,"",SUM(D34))</f>
        <v/>
      </c>
      <c r="H33" s="251" t="str">
        <f>IF(COUNTBLANK(D35)=1,"",SUM(D35))</f>
        <v/>
      </c>
      <c r="I33" s="252" t="str">
        <f>IF(G33="","",IF(ISERROR((G33/H33)*100),,(G33/H33)*100))</f>
        <v/>
      </c>
      <c r="J33" s="344" t="str">
        <f>IF(OR(F33="",I33=""),"",IF(F33&lt;=I33,"บรรลุ","ไม่บรรลุ"))</f>
        <v/>
      </c>
      <c r="K33" s="243" t="str">
        <f>IF(I33="","",IF(ISERROR((I33/20)*5),,IF((I33/20*5)&gt;5,5,I33/20*5)))</f>
        <v/>
      </c>
      <c r="L33" s="176"/>
      <c r="M33" s="127"/>
      <c r="N33" s="152"/>
      <c r="O33" s="152"/>
      <c r="P33" s="152"/>
      <c r="Q33" s="152"/>
      <c r="R33" s="155"/>
      <c r="S33" s="152"/>
      <c r="T33" s="152"/>
      <c r="U33" s="152"/>
      <c r="V33" s="152"/>
      <c r="W33" s="152"/>
      <c r="X33" s="152"/>
      <c r="Y33" s="136"/>
      <c r="Z33" s="136"/>
      <c r="AA33" s="136"/>
      <c r="AB33" s="136"/>
      <c r="AC33" s="136"/>
      <c r="AD33" s="136"/>
      <c r="AE33" s="136"/>
      <c r="AF33" s="136"/>
    </row>
    <row r="34" spans="1:32" ht="62.4" customHeight="1" x14ac:dyDescent="0.65">
      <c r="A34" s="297" t="s">
        <v>184</v>
      </c>
      <c r="B34" s="297"/>
      <c r="C34" s="297"/>
      <c r="D34" s="128"/>
      <c r="E34" s="345"/>
      <c r="F34" s="341"/>
      <c r="G34" s="251"/>
      <c r="H34" s="251"/>
      <c r="I34" s="252"/>
      <c r="J34" s="344"/>
      <c r="K34" s="243"/>
      <c r="L34" s="124"/>
      <c r="M34" s="112"/>
      <c r="N34" s="111"/>
      <c r="O34" s="111"/>
      <c r="P34" s="111"/>
      <c r="Q34" s="111"/>
      <c r="R34" s="155"/>
      <c r="S34" s="111"/>
      <c r="T34" s="111"/>
      <c r="U34" s="111"/>
      <c r="V34" s="111"/>
      <c r="W34" s="111"/>
      <c r="X34" s="111"/>
      <c r="Y34" s="136"/>
      <c r="Z34" s="136"/>
      <c r="AA34" s="136"/>
      <c r="AB34" s="136"/>
      <c r="AC34" s="136"/>
      <c r="AD34" s="136"/>
      <c r="AE34" s="136"/>
      <c r="AF34" s="136"/>
    </row>
    <row r="35" spans="1:32" ht="24" x14ac:dyDescent="0.65">
      <c r="A35" s="298" t="s">
        <v>185</v>
      </c>
      <c r="B35" s="298"/>
      <c r="C35" s="298"/>
      <c r="D35" s="128"/>
      <c r="E35" s="345"/>
      <c r="F35" s="341"/>
      <c r="G35" s="251"/>
      <c r="H35" s="251"/>
      <c r="I35" s="252"/>
      <c r="J35" s="344"/>
      <c r="K35" s="243"/>
      <c r="L35" s="125"/>
      <c r="M35" s="112"/>
      <c r="N35" s="111"/>
      <c r="O35" s="111"/>
      <c r="P35" s="111"/>
      <c r="Q35" s="111"/>
      <c r="R35" s="155"/>
      <c r="S35" s="111"/>
      <c r="T35" s="111"/>
      <c r="U35" s="111"/>
      <c r="V35" s="111"/>
      <c r="W35" s="111"/>
      <c r="X35" s="111"/>
      <c r="Y35" s="136"/>
      <c r="Z35" s="136"/>
      <c r="AA35" s="136"/>
      <c r="AB35" s="136"/>
      <c r="AC35" s="136"/>
      <c r="AD35" s="136"/>
      <c r="AE35" s="136"/>
      <c r="AF35" s="136"/>
    </row>
    <row r="36" spans="1:32" ht="42" customHeight="1" x14ac:dyDescent="0.4">
      <c r="A36" s="308" t="s">
        <v>97</v>
      </c>
      <c r="B36" s="309"/>
      <c r="C36" s="309"/>
      <c r="D36" s="309"/>
      <c r="E36" s="309"/>
      <c r="F36" s="309"/>
      <c r="G36" s="309"/>
      <c r="H36" s="309"/>
      <c r="I36" s="310" t="str">
        <f>IF(COUNTBLANK(K29:K30)+COUNTBLANK(K33)=3,"",AVERAGE(K29:K30,K33))</f>
        <v/>
      </c>
      <c r="J36" s="311"/>
      <c r="K36" s="312"/>
      <c r="L36" s="177" t="str">
        <f>IF(I36="","",IF(I36&lt;=1.5,"ระดับปรับปรุงเร่งด่วน",IF(I36&lt;=2.5,"ระดับปรับปรุง",IF(I36&lt;=3.5,"ระดับพอใช้",IF(I36&lt;=4.5,"ระดับดี",IF(I36&lt;=5,"ระดับดีมาก",""))))))</f>
        <v/>
      </c>
      <c r="M36" s="166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36"/>
      <c r="Z36" s="136"/>
      <c r="AA36" s="136"/>
      <c r="AB36" s="136"/>
      <c r="AC36" s="136"/>
      <c r="AD36" s="136"/>
      <c r="AE36" s="136"/>
      <c r="AF36" s="136"/>
    </row>
    <row r="37" spans="1:32" ht="21" x14ac:dyDescent="0.4">
      <c r="A37" s="334" t="s">
        <v>110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6"/>
      <c r="M37" s="166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36"/>
      <c r="Z37" s="136"/>
      <c r="AA37" s="136"/>
      <c r="AB37" s="136"/>
      <c r="AC37" s="136"/>
      <c r="AD37" s="136"/>
      <c r="AE37" s="136"/>
      <c r="AF37" s="136"/>
    </row>
    <row r="38" spans="1:32" ht="21" x14ac:dyDescent="0.35">
      <c r="A38" s="178" t="s">
        <v>162</v>
      </c>
      <c r="B38" s="179"/>
      <c r="C38" s="179"/>
      <c r="D38" s="179"/>
      <c r="E38" s="180" t="s">
        <v>108</v>
      </c>
      <c r="F38" s="63">
        <v>6</v>
      </c>
      <c r="G38" s="259"/>
      <c r="H38" s="260"/>
      <c r="I38" s="261"/>
      <c r="J38" s="161" t="str">
        <f>IF(OR(F38="",I38=""),"",IF(F38&lt;=I38,"บรรลุ","ไม่บรรลุ"))</f>
        <v/>
      </c>
      <c r="K38" s="159" t="str">
        <f>IF(G38="","",IF(G38=1,1,IF(G38=2,2,IF(OR(G38=3,G38=4),3,IF(G38=5,4,IF(G38=5,5,IF(G38=6,5,IF(G38=6,5,0))))))))</f>
        <v/>
      </c>
      <c r="L38" s="121"/>
      <c r="M38" s="163"/>
      <c r="N38" s="164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36"/>
      <c r="Z38" s="136"/>
      <c r="AA38" s="136"/>
      <c r="AB38" s="136"/>
      <c r="AC38" s="136"/>
      <c r="AD38" s="136"/>
      <c r="AE38" s="136"/>
      <c r="AF38" s="136"/>
    </row>
    <row r="39" spans="1:32" s="181" customFormat="1" ht="21" x14ac:dyDescent="0.4">
      <c r="A39" s="178" t="s">
        <v>163</v>
      </c>
      <c r="B39" s="179"/>
      <c r="C39" s="179"/>
      <c r="D39" s="179"/>
      <c r="E39" s="180" t="s">
        <v>108</v>
      </c>
      <c r="F39" s="63">
        <v>6</v>
      </c>
      <c r="G39" s="259"/>
      <c r="H39" s="260"/>
      <c r="I39" s="261"/>
      <c r="J39" s="161" t="str">
        <f>IF(OR(F39="",I39=""),"",IF(F39&lt;=I39,"บรรลุ","ไม่บรรลุ"))</f>
        <v/>
      </c>
      <c r="K39" s="159" t="str">
        <f>IF(G39="","",IF(G39=1,1,IF(G39=2,2,IF(G39=3,3,IF(G39=4,4,IF(G39=5,5,0))))))</f>
        <v/>
      </c>
      <c r="L39" s="121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1:32" ht="42.75" customHeight="1" x14ac:dyDescent="0.4">
      <c r="A40" s="308" t="s">
        <v>96</v>
      </c>
      <c r="B40" s="309"/>
      <c r="C40" s="309"/>
      <c r="D40" s="309"/>
      <c r="E40" s="309"/>
      <c r="F40" s="309"/>
      <c r="G40" s="309"/>
      <c r="H40" s="309"/>
      <c r="I40" s="310" t="e">
        <f>IF(COUNTBLANK(K38:K39)=4,"",AVERAGE(K38:K39))</f>
        <v>#DIV/0!</v>
      </c>
      <c r="J40" s="311"/>
      <c r="K40" s="312"/>
      <c r="L40" s="177" t="e">
        <f>IF(I40="","",IF(I40&lt;=1.5,"ระดับปรับปรุงเร่งด่วน",IF(I40&lt;=2.5,"ระดับปรับปรุง",IF(I40&lt;=3.5,"ระดับพอใช้",IF(I40&lt;=4.5,"ระดับดี",IF(I40&lt;=5,"ระดับดีมาก",""))))))</f>
        <v>#DIV/0!</v>
      </c>
      <c r="M40" s="207">
        <f>IF(COUNTBLANK(K38:K38)=2,"",COUNT(K38:K39))</f>
        <v>0</v>
      </c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36"/>
      <c r="Z40" s="136"/>
      <c r="AA40" s="136"/>
      <c r="AB40" s="136"/>
      <c r="AC40" s="136"/>
      <c r="AD40" s="136"/>
      <c r="AE40" s="136"/>
      <c r="AF40" s="136"/>
    </row>
    <row r="41" spans="1:32" ht="21" x14ac:dyDescent="0.35">
      <c r="A41" s="334" t="s">
        <v>171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6"/>
      <c r="M41" s="163"/>
      <c r="N41" s="164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36"/>
      <c r="Z41" s="136"/>
      <c r="AA41" s="136"/>
      <c r="AB41" s="136"/>
      <c r="AC41" s="136"/>
      <c r="AD41" s="136"/>
      <c r="AE41" s="136"/>
      <c r="AF41" s="136"/>
    </row>
    <row r="42" spans="1:32" s="181" customFormat="1" ht="21" x14ac:dyDescent="0.4">
      <c r="A42" s="329" t="s">
        <v>164</v>
      </c>
      <c r="B42" s="330"/>
      <c r="C42" s="330"/>
      <c r="D42" s="337"/>
      <c r="E42" s="182" t="s">
        <v>108</v>
      </c>
      <c r="F42" s="63">
        <v>6</v>
      </c>
      <c r="G42" s="259"/>
      <c r="H42" s="260"/>
      <c r="I42" s="261"/>
      <c r="J42" s="161" t="str">
        <f>IF(OR(F42="",I42=""),"",IF(F42&lt;=I42,"บรรลุ","ไม่บรรลุ"))</f>
        <v/>
      </c>
      <c r="K42" s="159" t="str">
        <f>IF(G42="","",IF(G42=1,1,IF(G42=2,2,IF(G42=3,3,IF(G42=4,4,IF(G42=5,5,0))))))</f>
        <v/>
      </c>
      <c r="L42" s="121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32" ht="42.75" customHeight="1" x14ac:dyDescent="0.4">
      <c r="A43" s="308" t="s">
        <v>95</v>
      </c>
      <c r="B43" s="309"/>
      <c r="C43" s="309"/>
      <c r="D43" s="309"/>
      <c r="E43" s="309"/>
      <c r="F43" s="309"/>
      <c r="G43" s="309"/>
      <c r="H43" s="309"/>
      <c r="I43" s="310" t="str">
        <f>IF(COUNTBLANK(Sheet4!B11)=1,"",AVERAGE(Sheet4!B11))</f>
        <v/>
      </c>
      <c r="J43" s="311"/>
      <c r="K43" s="312"/>
      <c r="L43" s="177" t="str">
        <f>IF(I43="","",IF(I43&lt;=1.5,"ระดับปรับปรุงเร่งด่วน",IF(I43&lt;=2.5,"ระดับปรับปรุง",IF(I43&lt;=3.5,"ระดับพอใช้",IF(I43&lt;=4.5,"ระดับดี",IF(I43&lt;=5,"ระดับดีมาก",""))))))</f>
        <v/>
      </c>
      <c r="M43" s="166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36"/>
      <c r="Z43" s="136"/>
      <c r="AA43" s="136"/>
      <c r="AB43" s="136"/>
      <c r="AC43" s="136"/>
      <c r="AD43" s="136"/>
      <c r="AE43" s="136"/>
      <c r="AF43" s="136"/>
    </row>
    <row r="44" spans="1:32" ht="21.75" customHeight="1" x14ac:dyDescent="0.4">
      <c r="A44" s="334" t="s">
        <v>111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6"/>
      <c r="M44" s="166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36"/>
      <c r="Z44" s="136"/>
      <c r="AA44" s="136"/>
      <c r="AB44" s="136"/>
      <c r="AC44" s="136"/>
      <c r="AD44" s="136"/>
      <c r="AE44" s="136"/>
      <c r="AF44" s="136"/>
    </row>
    <row r="45" spans="1:32" ht="45.6" customHeight="1" x14ac:dyDescent="0.35">
      <c r="A45" s="265" t="s">
        <v>165</v>
      </c>
      <c r="B45" s="266"/>
      <c r="C45" s="266"/>
      <c r="D45" s="267"/>
      <c r="E45" s="182" t="s">
        <v>108</v>
      </c>
      <c r="F45" s="63">
        <v>6</v>
      </c>
      <c r="G45" s="331"/>
      <c r="H45" s="332"/>
      <c r="I45" s="333"/>
      <c r="J45" s="183" t="str">
        <f>IF(OR(F45="",I45=""),"",IF(F45&lt;=I45,"บรรลุ","ไม่บรรลุ"))</f>
        <v/>
      </c>
      <c r="K45" s="159" t="str">
        <f>IF(G45="","",IF(G45=1,1,IF(G45=2,2,IF(G45=3,3,IF(G45=4,4,IF(G45=5,5,0))))))</f>
        <v/>
      </c>
      <c r="L45" s="121"/>
      <c r="M45" s="163"/>
      <c r="N45" s="164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36"/>
      <c r="Z45" s="136"/>
      <c r="AA45" s="136"/>
      <c r="AB45" s="136"/>
      <c r="AC45" s="136"/>
      <c r="AD45" s="136"/>
      <c r="AE45" s="136"/>
      <c r="AF45" s="136"/>
    </row>
    <row r="46" spans="1:32" s="181" customFormat="1" ht="24.6" customHeight="1" x14ac:dyDescent="0.4">
      <c r="A46" s="329" t="s">
        <v>166</v>
      </c>
      <c r="B46" s="330"/>
      <c r="C46" s="330"/>
      <c r="D46" s="330"/>
      <c r="E46" s="182" t="s">
        <v>108</v>
      </c>
      <c r="F46" s="63">
        <v>6</v>
      </c>
      <c r="G46" s="331"/>
      <c r="H46" s="332"/>
      <c r="I46" s="333"/>
      <c r="J46" s="183" t="str">
        <f>IF(OR(F46="",I46=""),"",IF(F46&lt;=I46,"บรรลุ","ไม่บรรลุ"))</f>
        <v/>
      </c>
      <c r="K46" s="171" t="str">
        <f>IF(G46="","",IF(OR(G46=1,G46=2),1,IF(OR(G46=3),2,IF(OR(G46=4),3,IF(OR(G46=5),4,IF(OR(G46=5,G46=6),5,IF(G46=7,5,0)))))))</f>
        <v/>
      </c>
      <c r="L46" s="121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32" s="181" customFormat="1" ht="24.6" customHeight="1" x14ac:dyDescent="0.4">
      <c r="A47" s="265" t="s">
        <v>172</v>
      </c>
      <c r="B47" s="266"/>
      <c r="C47" s="266"/>
      <c r="D47" s="266"/>
      <c r="E47" s="182" t="s">
        <v>108</v>
      </c>
      <c r="F47" s="63">
        <v>6</v>
      </c>
      <c r="G47" s="331"/>
      <c r="H47" s="332"/>
      <c r="I47" s="333"/>
      <c r="J47" s="183" t="str">
        <f>IF(OR(F47="",I47=""),"",IF(F47&lt;=I47,"บรรลุ","ไม่บรรลุ"))</f>
        <v/>
      </c>
      <c r="K47" s="159" t="str">
        <f>IF(G47="","",IF(G47=1,1,IF(G47=2,2,IF(G47=3,3,IF(G47=4,4,IF(G47=5,5,0))))))</f>
        <v/>
      </c>
      <c r="L47" s="121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1:32" ht="21" x14ac:dyDescent="0.4">
      <c r="A48" s="329" t="s">
        <v>173</v>
      </c>
      <c r="B48" s="330"/>
      <c r="C48" s="330"/>
      <c r="D48" s="330"/>
      <c r="E48" s="184" t="s">
        <v>108</v>
      </c>
      <c r="F48" s="63">
        <v>6</v>
      </c>
      <c r="G48" s="259"/>
      <c r="H48" s="260"/>
      <c r="I48" s="261"/>
      <c r="J48" s="161" t="str">
        <f>IF(OR(F48="",I48=""),"",IF(F48&lt;=I48,"บรรลุ","ไม่บรรลุ"))</f>
        <v/>
      </c>
      <c r="K48" s="171" t="str">
        <f>IF(G48="","",IF(OR(G48=1,G48=2),1,IF(OR(G48=3),2,IF(OR(G48=4,G48=5),3,IF(OR(G48=6),4,IF(OR(G48=7),5,IF(G48=7,5,5)))))))</f>
        <v/>
      </c>
      <c r="L48" s="185"/>
      <c r="M48" s="207" t="str">
        <f>IF(COUNTBLANK(K45:K48)=4,"",COUNT(K45:K48))</f>
        <v/>
      </c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36"/>
      <c r="Z48" s="136"/>
      <c r="AA48" s="136"/>
      <c r="AB48" s="136"/>
      <c r="AC48" s="136"/>
      <c r="AD48" s="136"/>
      <c r="AE48" s="136"/>
      <c r="AF48" s="136"/>
    </row>
    <row r="49" spans="1:45" ht="42" customHeight="1" x14ac:dyDescent="0.35">
      <c r="A49" s="308" t="s">
        <v>94</v>
      </c>
      <c r="B49" s="309"/>
      <c r="C49" s="309"/>
      <c r="D49" s="309"/>
      <c r="E49" s="309"/>
      <c r="F49" s="309"/>
      <c r="G49" s="309"/>
      <c r="H49" s="309"/>
      <c r="I49" s="310" t="str">
        <f>IF(COUNTBLANK(K45:K48)=4,"",AVERAGE(K45:K48))</f>
        <v/>
      </c>
      <c r="J49" s="311"/>
      <c r="K49" s="312"/>
      <c r="L49" s="177" t="str">
        <f>IF(I49="","",IF(I49&lt;=1.5,"ระดับปรับปรุงเร่งด่วน",IF(I49&lt;=2.5,"ระดับปรับปรุง",IF(I49&lt;=3.5,"ระดับพอใช้",IF(I49&lt;=4.5,"ระดับดี",IF(I49&lt;=5,"ระดับดีมาก",""))))))</f>
        <v/>
      </c>
      <c r="M49" s="133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</row>
    <row r="50" spans="1:45" x14ac:dyDescent="0.35">
      <c r="A50" s="293" t="s">
        <v>112</v>
      </c>
      <c r="B50" s="294"/>
      <c r="C50" s="294"/>
      <c r="D50" s="294"/>
      <c r="E50" s="294"/>
      <c r="F50" s="294"/>
      <c r="G50" s="294"/>
      <c r="H50" s="294"/>
      <c r="I50" s="194">
        <f>IF(COUNTBLANK(K6:K15)+COUNTBLANK(K25:K26)+COUNTBLANK(K29)+COUNTBLANK(K30)+COUNTBLANK(K38)+COUNTBLANK(K39)+COUNTBLANK(K42)+COUNTBLANK(K45:K48)=16,"",SUM(K6:K15,K25:K26,K29:K30,K33,K38,K39,K42,K45:K48))</f>
        <v>0</v>
      </c>
      <c r="J50" s="131"/>
      <c r="K50" s="346" t="str">
        <f>IF(I50="",,IF(OR(ISBLANK(I50),ISBLANK(I51)),"",IF(ISERROR(I50/I51),"",I50/I51)))</f>
        <v/>
      </c>
      <c r="L50" s="291" t="str">
        <f>IF(K50="","",IF(K50&lt;=1.5,"ระดับปรับปรุงเร่งด่วน",IF(K50&lt;=2.5,"ระดับปรับปรุง",IF(K50&lt;=3.5,"ระดับพอใช้",IF(K50&lt;=4.5,"ระดับดี",IF(K50&lt;=5,"ระดับดีมาก",""))))))</f>
        <v/>
      </c>
      <c r="M50" s="133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</row>
    <row r="51" spans="1:45" ht="29.25" customHeight="1" x14ac:dyDescent="0.35">
      <c r="A51" s="295"/>
      <c r="B51" s="296"/>
      <c r="C51" s="296"/>
      <c r="D51" s="296"/>
      <c r="E51" s="296"/>
      <c r="F51" s="296"/>
      <c r="G51" s="296"/>
      <c r="H51" s="296"/>
      <c r="I51" s="195">
        <f>IF(COUNTBLANK(K6:K15)+COUNTBLANK(K25:K26)+COUNTBLANK(K29)+COUNTBLANK(K30)+COUNTBLANK(K38:K39)+COUNTBLANK(K42)+COUNTBLANK(K45:K48)=16,"",COUNT(K6:K15,K25:K26,K29:K30,K33,K38:K39,K42,K45:K48))</f>
        <v>0</v>
      </c>
      <c r="J51" s="132"/>
      <c r="K51" s="347"/>
      <c r="L51" s="292"/>
      <c r="M51" s="133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</row>
    <row r="52" spans="1:45" x14ac:dyDescent="0.35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342"/>
      <c r="L52" s="342"/>
      <c r="M52" s="133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</row>
    <row r="53" spans="1:45" ht="11.4" customHeight="1" x14ac:dyDescent="0.35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343"/>
      <c r="L53" s="343"/>
      <c r="M53" s="133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</row>
    <row r="54" spans="1:45" x14ac:dyDescent="0.35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3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</row>
    <row r="55" spans="1:45" x14ac:dyDescent="0.35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340"/>
      <c r="L55" s="340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</row>
    <row r="56" spans="1:45" x14ac:dyDescent="0.35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328"/>
      <c r="L56" s="328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</row>
    <row r="57" spans="1:45" x14ac:dyDescent="0.35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86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</row>
    <row r="58" spans="1:45" ht="21" x14ac:dyDescent="0.4">
      <c r="A58" s="187"/>
      <c r="B58" s="138"/>
      <c r="C58" s="138"/>
      <c r="D58" s="187"/>
      <c r="E58" s="134"/>
      <c r="F58" s="134"/>
      <c r="G58" s="134"/>
      <c r="H58" s="134"/>
      <c r="I58" s="134"/>
      <c r="J58" s="134"/>
      <c r="K58" s="134"/>
      <c r="L58" s="134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</row>
    <row r="59" spans="1:45" ht="21" x14ac:dyDescent="0.4">
      <c r="A59" s="144"/>
      <c r="B59" s="144"/>
      <c r="C59" s="144"/>
      <c r="D59" s="144"/>
      <c r="E59" s="136"/>
      <c r="F59" s="136"/>
      <c r="G59" s="136"/>
      <c r="H59" s="136"/>
      <c r="I59" s="136"/>
      <c r="J59" s="136"/>
      <c r="K59" s="136"/>
      <c r="L59" s="136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</row>
    <row r="60" spans="1:45" ht="21" x14ac:dyDescent="0.4">
      <c r="A60" s="144"/>
      <c r="B60" s="144"/>
      <c r="C60" s="144"/>
      <c r="D60" s="136"/>
      <c r="E60" s="136"/>
      <c r="F60" s="136"/>
      <c r="G60" s="136"/>
      <c r="H60" s="136"/>
      <c r="I60" s="136"/>
      <c r="J60" s="136"/>
      <c r="K60" s="136"/>
      <c r="L60" s="136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</row>
    <row r="61" spans="1:45" ht="21" x14ac:dyDescent="0.4">
      <c r="A61" s="144"/>
      <c r="B61" s="144"/>
      <c r="C61" s="144"/>
      <c r="D61" s="136"/>
      <c r="E61" s="136"/>
      <c r="F61" s="136"/>
      <c r="G61" s="136"/>
      <c r="H61" s="136"/>
      <c r="I61" s="136"/>
      <c r="J61" s="136"/>
      <c r="K61" s="136"/>
      <c r="L61" s="136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</row>
    <row r="62" spans="1:45" x14ac:dyDescent="0.35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</row>
    <row r="63" spans="1:45" x14ac:dyDescent="0.35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</row>
    <row r="64" spans="1:45" x14ac:dyDescent="0.35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</row>
    <row r="65" spans="1:45" x14ac:dyDescent="0.3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</row>
    <row r="66" spans="1:45" x14ac:dyDescent="0.3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</row>
    <row r="67" spans="1:45" x14ac:dyDescent="0.3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</row>
    <row r="68" spans="1:45" x14ac:dyDescent="0.3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</row>
    <row r="69" spans="1:45" x14ac:dyDescent="0.3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</row>
    <row r="70" spans="1:45" x14ac:dyDescent="0.3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</row>
    <row r="71" spans="1:45" x14ac:dyDescent="0.35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</row>
    <row r="72" spans="1:45" x14ac:dyDescent="0.3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</row>
    <row r="73" spans="1:45" x14ac:dyDescent="0.3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</row>
    <row r="74" spans="1:45" x14ac:dyDescent="0.3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</row>
    <row r="75" spans="1:45" x14ac:dyDescent="0.35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</row>
    <row r="76" spans="1:45" x14ac:dyDescent="0.35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</row>
    <row r="77" spans="1:45" x14ac:dyDescent="0.35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</row>
    <row r="78" spans="1:45" x14ac:dyDescent="0.35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</row>
    <row r="79" spans="1:45" x14ac:dyDescent="0.3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</row>
    <row r="80" spans="1:45" x14ac:dyDescent="0.35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</row>
    <row r="81" spans="1:45" x14ac:dyDescent="0.3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</row>
    <row r="82" spans="1:45" x14ac:dyDescent="0.3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</row>
    <row r="83" spans="1:45" x14ac:dyDescent="0.35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</row>
    <row r="84" spans="1:45" x14ac:dyDescent="0.3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</row>
    <row r="85" spans="1:45" x14ac:dyDescent="0.3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</row>
    <row r="86" spans="1:45" x14ac:dyDescent="0.3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</row>
    <row r="87" spans="1:45" x14ac:dyDescent="0.3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</row>
    <row r="88" spans="1:45" x14ac:dyDescent="0.3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</row>
    <row r="89" spans="1:45" x14ac:dyDescent="0.3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</row>
    <row r="90" spans="1:45" x14ac:dyDescent="0.3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</row>
    <row r="91" spans="1:45" x14ac:dyDescent="0.3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</row>
    <row r="92" spans="1:45" x14ac:dyDescent="0.3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</row>
    <row r="93" spans="1:45" x14ac:dyDescent="0.3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</row>
    <row r="94" spans="1:45" x14ac:dyDescent="0.3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</row>
    <row r="95" spans="1:45" x14ac:dyDescent="0.3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</row>
    <row r="96" spans="1:45" x14ac:dyDescent="0.3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</row>
    <row r="97" spans="1:45" x14ac:dyDescent="0.3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</row>
    <row r="98" spans="1:45" x14ac:dyDescent="0.3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</row>
    <row r="99" spans="1:45" x14ac:dyDescent="0.3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</row>
    <row r="100" spans="1:45" x14ac:dyDescent="0.3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</row>
    <row r="101" spans="1:45" x14ac:dyDescent="0.3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</row>
    <row r="102" spans="1:45" x14ac:dyDescent="0.3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</row>
    <row r="103" spans="1:45" x14ac:dyDescent="0.3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</row>
    <row r="104" spans="1:45" x14ac:dyDescent="0.3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</row>
    <row r="105" spans="1:45" x14ac:dyDescent="0.3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</row>
    <row r="106" spans="1:45" x14ac:dyDescent="0.3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</row>
    <row r="107" spans="1:45" x14ac:dyDescent="0.3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</row>
    <row r="108" spans="1:45" x14ac:dyDescent="0.3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</row>
    <row r="109" spans="1:45" x14ac:dyDescent="0.3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</row>
    <row r="110" spans="1:45" x14ac:dyDescent="0.3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</row>
    <row r="111" spans="1:45" x14ac:dyDescent="0.3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</row>
    <row r="112" spans="1:45" x14ac:dyDescent="0.3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</row>
    <row r="113" spans="1:45" x14ac:dyDescent="0.3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</row>
    <row r="114" spans="1:45" x14ac:dyDescent="0.3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</row>
    <row r="115" spans="1:45" x14ac:dyDescent="0.3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</row>
    <row r="116" spans="1:45" x14ac:dyDescent="0.3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</row>
    <row r="117" spans="1:45" x14ac:dyDescent="0.3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</row>
    <row r="118" spans="1:45" x14ac:dyDescent="0.3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</row>
    <row r="119" spans="1:45" x14ac:dyDescent="0.3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</row>
    <row r="120" spans="1:45" x14ac:dyDescent="0.3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</row>
    <row r="121" spans="1:45" x14ac:dyDescent="0.3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</row>
    <row r="122" spans="1:45" x14ac:dyDescent="0.3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</row>
    <row r="123" spans="1:45" x14ac:dyDescent="0.3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</row>
    <row r="124" spans="1:45" x14ac:dyDescent="0.3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</row>
    <row r="125" spans="1:45" x14ac:dyDescent="0.3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</row>
    <row r="126" spans="1:45" x14ac:dyDescent="0.3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</row>
    <row r="127" spans="1:45" x14ac:dyDescent="0.3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</row>
    <row r="128" spans="1:45" x14ac:dyDescent="0.3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</row>
    <row r="129" spans="1:45" x14ac:dyDescent="0.3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</row>
    <row r="130" spans="1:45" x14ac:dyDescent="0.3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</row>
    <row r="131" spans="1:45" x14ac:dyDescent="0.3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</row>
    <row r="132" spans="1:45" x14ac:dyDescent="0.3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</row>
    <row r="133" spans="1:45" x14ac:dyDescent="0.3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</row>
    <row r="134" spans="1:45" x14ac:dyDescent="0.3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</row>
    <row r="135" spans="1:45" x14ac:dyDescent="0.3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</row>
    <row r="136" spans="1:45" x14ac:dyDescent="0.3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</row>
    <row r="137" spans="1:45" x14ac:dyDescent="0.3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</row>
  </sheetData>
  <sheetProtection algorithmName="SHA-512" hashValue="WF0dOayejcagulDcjYRP+5HQJ2MKdInwDlO+lziIzLn+fAzElN44x29Mx77DdIUdlwLbmi4p7Ju3+6E9+V+2hQ==" saltValue="nY4QM6PVRLoenTvBvMJwng==" spinCount="100000" sheet="1" objects="1" scenarios="1" deleteColumns="0" deleteRows="0"/>
  <mergeCells count="121">
    <mergeCell ref="K50:K51"/>
    <mergeCell ref="F33:F35"/>
    <mergeCell ref="A37:L37"/>
    <mergeCell ref="G38:I38"/>
    <mergeCell ref="A26:D26"/>
    <mergeCell ref="K52:L52"/>
    <mergeCell ref="K53:L53"/>
    <mergeCell ref="G45:I45"/>
    <mergeCell ref="G48:I48"/>
    <mergeCell ref="A30:D30"/>
    <mergeCell ref="A29:D29"/>
    <mergeCell ref="G30:G32"/>
    <mergeCell ref="H30:H32"/>
    <mergeCell ref="I30:I32"/>
    <mergeCell ref="K30:K32"/>
    <mergeCell ref="G33:G35"/>
    <mergeCell ref="H33:H35"/>
    <mergeCell ref="I33:I35"/>
    <mergeCell ref="K33:K35"/>
    <mergeCell ref="J33:J35"/>
    <mergeCell ref="E34:E35"/>
    <mergeCell ref="E31:E32"/>
    <mergeCell ref="A43:H43"/>
    <mergeCell ref="I43:K43"/>
    <mergeCell ref="A44:L44"/>
    <mergeCell ref="K19:K21"/>
    <mergeCell ref="K56:L56"/>
    <mergeCell ref="A49:H49"/>
    <mergeCell ref="I49:K49"/>
    <mergeCell ref="A46:D46"/>
    <mergeCell ref="G46:I46"/>
    <mergeCell ref="A47:D47"/>
    <mergeCell ref="G47:I47"/>
    <mergeCell ref="A41:L41"/>
    <mergeCell ref="A28:L28"/>
    <mergeCell ref="A42:D42"/>
    <mergeCell ref="A45:D45"/>
    <mergeCell ref="A48:D48"/>
    <mergeCell ref="A33:D33"/>
    <mergeCell ref="A31:C31"/>
    <mergeCell ref="A32:C32"/>
    <mergeCell ref="G29:I29"/>
    <mergeCell ref="G39:I39"/>
    <mergeCell ref="G42:I42"/>
    <mergeCell ref="K55:L55"/>
    <mergeCell ref="A36:H36"/>
    <mergeCell ref="I36:K36"/>
    <mergeCell ref="A40:H40"/>
    <mergeCell ref="I40:K40"/>
    <mergeCell ref="L19:L21"/>
    <mergeCell ref="L50:L51"/>
    <mergeCell ref="A50:H51"/>
    <mergeCell ref="A34:C34"/>
    <mergeCell ref="A35:C35"/>
    <mergeCell ref="A1:L1"/>
    <mergeCell ref="A3:C4"/>
    <mergeCell ref="E3:E4"/>
    <mergeCell ref="F3:F4"/>
    <mergeCell ref="G3:K3"/>
    <mergeCell ref="L3:L4"/>
    <mergeCell ref="A27:H27"/>
    <mergeCell ref="I27:K27"/>
    <mergeCell ref="A16:D16"/>
    <mergeCell ref="A19:D19"/>
    <mergeCell ref="A22:D22"/>
    <mergeCell ref="E16:E24"/>
    <mergeCell ref="G16:G18"/>
    <mergeCell ref="A15:D15"/>
    <mergeCell ref="H16:H18"/>
    <mergeCell ref="A5:L5"/>
    <mergeCell ref="I16:I18"/>
    <mergeCell ref="K16:K18"/>
    <mergeCell ref="I19:I21"/>
    <mergeCell ref="K9:K11"/>
    <mergeCell ref="G22:G24"/>
    <mergeCell ref="G25:I25"/>
    <mergeCell ref="G26:I26"/>
    <mergeCell ref="A25:D25"/>
    <mergeCell ref="M3:S4"/>
    <mergeCell ref="M5:S9"/>
    <mergeCell ref="A17:C17"/>
    <mergeCell ref="A18:C18"/>
    <mergeCell ref="D3:D4"/>
    <mergeCell ref="A6:D6"/>
    <mergeCell ref="A9:D9"/>
    <mergeCell ref="A12:D12"/>
    <mergeCell ref="G15:I15"/>
    <mergeCell ref="I6:I8"/>
    <mergeCell ref="L6:L8"/>
    <mergeCell ref="L9:L11"/>
    <mergeCell ref="L12:L14"/>
    <mergeCell ref="L15:L18"/>
    <mergeCell ref="F16:F22"/>
    <mergeCell ref="A8:C8"/>
    <mergeCell ref="A7:C7"/>
    <mergeCell ref="G6:G8"/>
    <mergeCell ref="H6:H8"/>
    <mergeCell ref="K12:K14"/>
    <mergeCell ref="L22:L24"/>
    <mergeCell ref="K6:K8"/>
    <mergeCell ref="A10:C10"/>
    <mergeCell ref="A11:C11"/>
    <mergeCell ref="A2:B2"/>
    <mergeCell ref="C2:L2"/>
    <mergeCell ref="H22:H24"/>
    <mergeCell ref="I22:I24"/>
    <mergeCell ref="K22:K24"/>
    <mergeCell ref="G19:G21"/>
    <mergeCell ref="H19:H21"/>
    <mergeCell ref="A20:C20"/>
    <mergeCell ref="A21:C21"/>
    <mergeCell ref="A23:C23"/>
    <mergeCell ref="A24:C24"/>
    <mergeCell ref="A13:C13"/>
    <mergeCell ref="A14:C14"/>
    <mergeCell ref="G9:G11"/>
    <mergeCell ref="H9:H11"/>
    <mergeCell ref="I9:I11"/>
    <mergeCell ref="G12:G14"/>
    <mergeCell ref="H12:H14"/>
    <mergeCell ref="I12:I14"/>
  </mergeCells>
  <conditionalFormatting sqref="E33:F33">
    <cfRule type="cellIs" dxfId="176" priority="471" operator="equal">
      <formula>"โปรดตรวจสอบข้อมูล คะแนนเต็ม 5.00 คะแนน"</formula>
    </cfRule>
  </conditionalFormatting>
  <conditionalFormatting sqref="L29">
    <cfRule type="cellIs" dxfId="175" priority="470" stopIfTrue="1" operator="equal">
      <formula>"โปรดตรวจสอบข้อมูล คะแนนเต็ม 5.00 คะแนน"</formula>
    </cfRule>
  </conditionalFormatting>
  <conditionalFormatting sqref="L50:L51">
    <cfRule type="cellIs" dxfId="174" priority="469" operator="equal">
      <formula>"หลักสูตรไม่เป็นไปตามมาตรฐาน"</formula>
    </cfRule>
  </conditionalFormatting>
  <conditionalFormatting sqref="A33:C33">
    <cfRule type="cellIs" dxfId="173" priority="468" operator="equal">
      <formula>"โปรดเลือกระดับการประเมินหลักสูตร"</formula>
    </cfRule>
  </conditionalFormatting>
  <conditionalFormatting sqref="L12">
    <cfRule type="cellIs" dxfId="172" priority="467" stopIfTrue="1" operator="equal">
      <formula>"โปรดตรวจสอบข้อมูล คะแนนเต็ม 5.00 คะแนน"</formula>
    </cfRule>
  </conditionalFormatting>
  <conditionalFormatting sqref="L15">
    <cfRule type="cellIs" dxfId="171" priority="466" stopIfTrue="1" operator="equal">
      <formula>"โปรดตรวจสอบข้อมูล คะแนนเต็ม 5.00 คะแนน"</formula>
    </cfRule>
  </conditionalFormatting>
  <conditionalFormatting sqref="L25">
    <cfRule type="cellIs" dxfId="170" priority="465" stopIfTrue="1" operator="equal">
      <formula>"โปรดตรวจสอบข้อมูล คะแนนเต็ม 5.00 คะแนน"</formula>
    </cfRule>
  </conditionalFormatting>
  <conditionalFormatting sqref="L26">
    <cfRule type="cellIs" dxfId="169" priority="464" stopIfTrue="1" operator="equal">
      <formula>"โปรดตรวจสอบข้อมูล คะแนนเต็ม 5.00 คะแนน"</formula>
    </cfRule>
  </conditionalFormatting>
  <conditionalFormatting sqref="L6">
    <cfRule type="cellIs" dxfId="168" priority="463" stopIfTrue="1" operator="equal">
      <formula>"โปรดตรวจสอบข้อมูล คะแนนเต็ม 5.00 คะแนน"</formula>
    </cfRule>
  </conditionalFormatting>
  <conditionalFormatting sqref="L9">
    <cfRule type="cellIs" dxfId="167" priority="462" stopIfTrue="1" operator="equal">
      <formula>"โปรดตรวจสอบข้อมูล คะแนนเต็ม 5.00 คะแนน"</formula>
    </cfRule>
  </conditionalFormatting>
  <conditionalFormatting sqref="L30">
    <cfRule type="cellIs" dxfId="166" priority="461" stopIfTrue="1" operator="equal">
      <formula>"โปรดตรวจสอบข้อมูล คะแนนเต็ม 5.00 คะแนน"</formula>
    </cfRule>
  </conditionalFormatting>
  <conditionalFormatting sqref="F42 F46">
    <cfRule type="containsBlanks" dxfId="165" priority="452">
      <formula>LEN(TRIM(F42))=0</formula>
    </cfRule>
  </conditionalFormatting>
  <conditionalFormatting sqref="F29">
    <cfRule type="containsBlanks" dxfId="164" priority="454">
      <formula>LEN(TRIM(F29))=0</formula>
    </cfRule>
  </conditionalFormatting>
  <conditionalFormatting sqref="F48">
    <cfRule type="containsBlanks" dxfId="163" priority="450">
      <formula>LEN(TRIM(F48))=0</formula>
    </cfRule>
  </conditionalFormatting>
  <conditionalFormatting sqref="F39">
    <cfRule type="containsBlanks" dxfId="162" priority="453">
      <formula>LEN(TRIM(F39))=0</formula>
    </cfRule>
  </conditionalFormatting>
  <conditionalFormatting sqref="F45">
    <cfRule type="containsBlanks" dxfId="161" priority="451">
      <formula>LEN(TRIM(F45))=0</formula>
    </cfRule>
  </conditionalFormatting>
  <conditionalFormatting sqref="G25:I26 G29:I29 G42:I42 G45:I45 G48:I48 G39:I39">
    <cfRule type="containsBlanks" dxfId="160" priority="441">
      <formula>LEN(TRIM(G25))=0</formula>
    </cfRule>
    <cfRule type="notContainsBlanks" dxfId="159" priority="472">
      <formula>LEN(TRIM(G25))&gt;0</formula>
    </cfRule>
  </conditionalFormatting>
  <conditionalFormatting sqref="N16:P16 N19:P19 N22:P22">
    <cfRule type="notContainsBlanks" dxfId="158" priority="435">
      <formula>LEN(TRIM(N16))&gt;0</formula>
    </cfRule>
    <cfRule type="notContainsBlanks" dxfId="157" priority="439">
      <formula>LEN(TRIM(N16))&gt;0</formula>
    </cfRule>
  </conditionalFormatting>
  <conditionalFormatting sqref="Q16 Q19 Q22">
    <cfRule type="notContainsBlanks" dxfId="156" priority="433">
      <formula>LEN(TRIM(Q16))&gt;0</formula>
    </cfRule>
    <cfRule type="notContainsBlanks" dxfId="155" priority="434">
      <formula>LEN(TRIM(Q16))&gt;0</formula>
    </cfRule>
  </conditionalFormatting>
  <conditionalFormatting sqref="S16 S19 S22">
    <cfRule type="notContainsBlanks" dxfId="154" priority="431">
      <formula>LEN(TRIM(S16))&gt;0</formula>
    </cfRule>
    <cfRule type="notContainsBlanks" dxfId="153" priority="432">
      <formula>LEN(TRIM(S16))&gt;0</formula>
    </cfRule>
  </conditionalFormatting>
  <conditionalFormatting sqref="T16 T19 T22">
    <cfRule type="notContainsBlanks" dxfId="152" priority="429">
      <formula>LEN(TRIM(T16))&gt;0</formula>
    </cfRule>
    <cfRule type="notContainsBlanks" dxfId="151" priority="430">
      <formula>LEN(TRIM(T16))&gt;0</formula>
    </cfRule>
  </conditionalFormatting>
  <conditionalFormatting sqref="U16 U19 U22">
    <cfRule type="notContainsBlanks" dxfId="150" priority="427">
      <formula>LEN(TRIM(U16))&gt;0</formula>
    </cfRule>
    <cfRule type="notContainsBlanks" dxfId="149" priority="428">
      <formula>LEN(TRIM(U16))&gt;0</formula>
    </cfRule>
  </conditionalFormatting>
  <conditionalFormatting sqref="V16 V19 V22">
    <cfRule type="notContainsBlanks" dxfId="148" priority="425">
      <formula>LEN(TRIM(V16))&gt;0</formula>
    </cfRule>
    <cfRule type="notContainsBlanks" dxfId="147" priority="426">
      <formula>LEN(TRIM(V16))&gt;0</formula>
    </cfRule>
  </conditionalFormatting>
  <conditionalFormatting sqref="W16 W19 W22">
    <cfRule type="notContainsBlanks" dxfId="146" priority="423">
      <formula>LEN(TRIM(W16))&gt;0</formula>
    </cfRule>
    <cfRule type="notContainsBlanks" dxfId="145" priority="424">
      <formula>LEN(TRIM(W16))&gt;0</formula>
    </cfRule>
  </conditionalFormatting>
  <conditionalFormatting sqref="X16 X19 X22">
    <cfRule type="notContainsBlanks" dxfId="144" priority="421">
      <formula>LEN(TRIM(X16))&gt;0</formula>
    </cfRule>
    <cfRule type="notContainsBlanks" dxfId="143" priority="422">
      <formula>LEN(TRIM(X16))&gt;0</formula>
    </cfRule>
  </conditionalFormatting>
  <conditionalFormatting sqref="T17:T18">
    <cfRule type="notContainsBlanks" dxfId="142" priority="349">
      <formula>LEN(TRIM(T17))&gt;0</formula>
    </cfRule>
    <cfRule type="notContainsBlanks" dxfId="141" priority="350">
      <formula>LEN(TRIM(T17))&gt;0</formula>
    </cfRule>
  </conditionalFormatting>
  <conditionalFormatting sqref="U17:U18">
    <cfRule type="notContainsBlanks" dxfId="140" priority="347">
      <formula>LEN(TRIM(U17))&gt;0</formula>
    </cfRule>
    <cfRule type="notContainsBlanks" dxfId="139" priority="348">
      <formula>LEN(TRIM(U17))&gt;0</formula>
    </cfRule>
  </conditionalFormatting>
  <conditionalFormatting sqref="V17:V18">
    <cfRule type="notContainsBlanks" dxfId="138" priority="345">
      <formula>LEN(TRIM(V17))&gt;0</formula>
    </cfRule>
    <cfRule type="notContainsBlanks" dxfId="137" priority="346">
      <formula>LEN(TRIM(V17))&gt;0</formula>
    </cfRule>
  </conditionalFormatting>
  <conditionalFormatting sqref="W17:W18">
    <cfRule type="notContainsBlanks" dxfId="136" priority="343">
      <formula>LEN(TRIM(W17))&gt;0</formula>
    </cfRule>
    <cfRule type="notContainsBlanks" dxfId="135" priority="344">
      <formula>LEN(TRIM(W17))&gt;0</formula>
    </cfRule>
  </conditionalFormatting>
  <conditionalFormatting sqref="X17:X18">
    <cfRule type="notContainsBlanks" dxfId="134" priority="341">
      <formula>LEN(TRIM(X17))&gt;0</formula>
    </cfRule>
    <cfRule type="notContainsBlanks" dxfId="133" priority="342">
      <formula>LEN(TRIM(X17))&gt;0</formula>
    </cfRule>
  </conditionalFormatting>
  <conditionalFormatting sqref="N17:P18">
    <cfRule type="notContainsBlanks" dxfId="132" priority="355">
      <formula>LEN(TRIM(N17))&gt;0</formula>
    </cfRule>
    <cfRule type="notContainsBlanks" dxfId="131" priority="356">
      <formula>LEN(TRIM(N17))&gt;0</formula>
    </cfRule>
  </conditionalFormatting>
  <conditionalFormatting sqref="Q17:Q18">
    <cfRule type="notContainsBlanks" dxfId="130" priority="353">
      <formula>LEN(TRIM(Q17))&gt;0</formula>
    </cfRule>
    <cfRule type="notContainsBlanks" dxfId="129" priority="354">
      <formula>LEN(TRIM(Q17))&gt;0</formula>
    </cfRule>
  </conditionalFormatting>
  <conditionalFormatting sqref="S17:S18">
    <cfRule type="notContainsBlanks" dxfId="128" priority="351">
      <formula>LEN(TRIM(S17))&gt;0</formula>
    </cfRule>
    <cfRule type="notContainsBlanks" dxfId="127" priority="352">
      <formula>LEN(TRIM(S17))&gt;0</formula>
    </cfRule>
  </conditionalFormatting>
  <conditionalFormatting sqref="N20:P21">
    <cfRule type="notContainsBlanks" dxfId="126" priority="333">
      <formula>LEN(TRIM(N20))&gt;0</formula>
    </cfRule>
    <cfRule type="notContainsBlanks" dxfId="125" priority="334">
      <formula>LEN(TRIM(N20))&gt;0</formula>
    </cfRule>
  </conditionalFormatting>
  <conditionalFormatting sqref="Q20:Q21">
    <cfRule type="notContainsBlanks" dxfId="124" priority="331">
      <formula>LEN(TRIM(Q20))&gt;0</formula>
    </cfRule>
    <cfRule type="notContainsBlanks" dxfId="123" priority="332">
      <formula>LEN(TRIM(Q20))&gt;0</formula>
    </cfRule>
  </conditionalFormatting>
  <conditionalFormatting sqref="S20:S21">
    <cfRule type="notContainsBlanks" dxfId="122" priority="329">
      <formula>LEN(TRIM(S20))&gt;0</formula>
    </cfRule>
    <cfRule type="notContainsBlanks" dxfId="121" priority="330">
      <formula>LEN(TRIM(S20))&gt;0</formula>
    </cfRule>
  </conditionalFormatting>
  <conditionalFormatting sqref="T20:T21">
    <cfRule type="notContainsBlanks" dxfId="120" priority="327">
      <formula>LEN(TRIM(T20))&gt;0</formula>
    </cfRule>
    <cfRule type="notContainsBlanks" dxfId="119" priority="328">
      <formula>LEN(TRIM(T20))&gt;0</formula>
    </cfRule>
  </conditionalFormatting>
  <conditionalFormatting sqref="U20:U21">
    <cfRule type="notContainsBlanks" dxfId="118" priority="325">
      <formula>LEN(TRIM(U20))&gt;0</formula>
    </cfRule>
    <cfRule type="notContainsBlanks" dxfId="117" priority="326">
      <formula>LEN(TRIM(U20))&gt;0</formula>
    </cfRule>
  </conditionalFormatting>
  <conditionalFormatting sqref="V20:V21">
    <cfRule type="notContainsBlanks" dxfId="116" priority="323">
      <formula>LEN(TRIM(V20))&gt;0</formula>
    </cfRule>
    <cfRule type="notContainsBlanks" dxfId="115" priority="324">
      <formula>LEN(TRIM(V20))&gt;0</formula>
    </cfRule>
  </conditionalFormatting>
  <conditionalFormatting sqref="W20:W21">
    <cfRule type="notContainsBlanks" dxfId="114" priority="321">
      <formula>LEN(TRIM(W20))&gt;0</formula>
    </cfRule>
    <cfRule type="notContainsBlanks" dxfId="113" priority="322">
      <formula>LEN(TRIM(W20))&gt;0</formula>
    </cfRule>
  </conditionalFormatting>
  <conditionalFormatting sqref="X20:X21">
    <cfRule type="notContainsBlanks" dxfId="112" priority="319">
      <formula>LEN(TRIM(X20))&gt;0</formula>
    </cfRule>
    <cfRule type="notContainsBlanks" dxfId="111" priority="320">
      <formula>LEN(TRIM(X20))&gt;0</formula>
    </cfRule>
  </conditionalFormatting>
  <conditionalFormatting sqref="V23:V24">
    <cfRule type="notContainsBlanks" dxfId="110" priority="307">
      <formula>LEN(TRIM(V23))&gt;0</formula>
    </cfRule>
    <cfRule type="notContainsBlanks" dxfId="109" priority="308">
      <formula>LEN(TRIM(V23))&gt;0</formula>
    </cfRule>
  </conditionalFormatting>
  <conditionalFormatting sqref="W23:W24">
    <cfRule type="notContainsBlanks" dxfId="108" priority="305">
      <formula>LEN(TRIM(W23))&gt;0</formula>
    </cfRule>
    <cfRule type="notContainsBlanks" dxfId="107" priority="306">
      <formula>LEN(TRIM(W23))&gt;0</formula>
    </cfRule>
  </conditionalFormatting>
  <conditionalFormatting sqref="X23:X24">
    <cfRule type="notContainsBlanks" dxfId="106" priority="303">
      <formula>LEN(TRIM(X23))&gt;0</formula>
    </cfRule>
    <cfRule type="notContainsBlanks" dxfId="105" priority="304">
      <formula>LEN(TRIM(X23))&gt;0</formula>
    </cfRule>
  </conditionalFormatting>
  <conditionalFormatting sqref="N23:P24">
    <cfRule type="notContainsBlanks" dxfId="104" priority="317">
      <formula>LEN(TRIM(N23))&gt;0</formula>
    </cfRule>
    <cfRule type="notContainsBlanks" dxfId="103" priority="318">
      <formula>LEN(TRIM(N23))&gt;0</formula>
    </cfRule>
  </conditionalFormatting>
  <conditionalFormatting sqref="Q23:Q24">
    <cfRule type="notContainsBlanks" dxfId="102" priority="315">
      <formula>LEN(TRIM(Q23))&gt;0</formula>
    </cfRule>
    <cfRule type="notContainsBlanks" dxfId="101" priority="316">
      <formula>LEN(TRIM(Q23))&gt;0</formula>
    </cfRule>
  </conditionalFormatting>
  <conditionalFormatting sqref="S23:S24">
    <cfRule type="notContainsBlanks" dxfId="100" priority="313">
      <formula>LEN(TRIM(S23))&gt;0</formula>
    </cfRule>
    <cfRule type="notContainsBlanks" dxfId="99" priority="314">
      <formula>LEN(TRIM(S23))&gt;0</formula>
    </cfRule>
  </conditionalFormatting>
  <conditionalFormatting sqref="T23:T24">
    <cfRule type="notContainsBlanks" dxfId="98" priority="311">
      <formula>LEN(TRIM(T23))&gt;0</formula>
    </cfRule>
    <cfRule type="notContainsBlanks" dxfId="97" priority="312">
      <formula>LEN(TRIM(T23))&gt;0</formula>
    </cfRule>
  </conditionalFormatting>
  <conditionalFormatting sqref="U23:U24">
    <cfRule type="notContainsBlanks" dxfId="96" priority="309">
      <formula>LEN(TRIM(U23))&gt;0</formula>
    </cfRule>
    <cfRule type="notContainsBlanks" dxfId="95" priority="310">
      <formula>LEN(TRIM(U23))&gt;0</formula>
    </cfRule>
  </conditionalFormatting>
  <conditionalFormatting sqref="D17:D18">
    <cfRule type="containsBlanks" dxfId="94" priority="190">
      <formula>LEN(TRIM(D17))=0</formula>
    </cfRule>
  </conditionalFormatting>
  <conditionalFormatting sqref="D20:D21 D23:D24">
    <cfRule type="containsBlanks" dxfId="93" priority="189">
      <formula>LEN(TRIM(D20))=0</formula>
    </cfRule>
  </conditionalFormatting>
  <conditionalFormatting sqref="J16:J24 J31:J32">
    <cfRule type="containsBlanks" dxfId="92" priority="188">
      <formula>LEN(TRIM(J16))=0</formula>
    </cfRule>
  </conditionalFormatting>
  <conditionalFormatting sqref="N31:P32">
    <cfRule type="notContainsBlanks" dxfId="91" priority="185">
      <formula>LEN(TRIM(N31))&gt;0</formula>
    </cfRule>
    <cfRule type="notContainsBlanks" dxfId="90" priority="186">
      <formula>LEN(TRIM(N31))&gt;0</formula>
    </cfRule>
  </conditionalFormatting>
  <conditionalFormatting sqref="Q31:Q32">
    <cfRule type="notContainsBlanks" dxfId="89" priority="183">
      <formula>LEN(TRIM(Q31))&gt;0</formula>
    </cfRule>
    <cfRule type="notContainsBlanks" dxfId="88" priority="184">
      <formula>LEN(TRIM(Q31))&gt;0</formula>
    </cfRule>
  </conditionalFormatting>
  <conditionalFormatting sqref="S31:S32">
    <cfRule type="notContainsBlanks" dxfId="87" priority="181">
      <formula>LEN(TRIM(S31))&gt;0</formula>
    </cfRule>
    <cfRule type="notContainsBlanks" dxfId="86" priority="182">
      <formula>LEN(TRIM(S31))&gt;0</formula>
    </cfRule>
  </conditionalFormatting>
  <conditionalFormatting sqref="T31:T32">
    <cfRule type="notContainsBlanks" dxfId="85" priority="179">
      <formula>LEN(TRIM(T31))&gt;0</formula>
    </cfRule>
    <cfRule type="notContainsBlanks" dxfId="84" priority="180">
      <formula>LEN(TRIM(T31))&gt;0</formula>
    </cfRule>
  </conditionalFormatting>
  <conditionalFormatting sqref="U31:U32">
    <cfRule type="notContainsBlanks" dxfId="83" priority="177">
      <formula>LEN(TRIM(U31))&gt;0</formula>
    </cfRule>
    <cfRule type="notContainsBlanks" dxfId="82" priority="178">
      <formula>LEN(TRIM(U31))&gt;0</formula>
    </cfRule>
  </conditionalFormatting>
  <conditionalFormatting sqref="V31:V32">
    <cfRule type="notContainsBlanks" dxfId="81" priority="175">
      <formula>LEN(TRIM(V31))&gt;0</formula>
    </cfRule>
    <cfRule type="notContainsBlanks" dxfId="80" priority="176">
      <formula>LEN(TRIM(V31))&gt;0</formula>
    </cfRule>
  </conditionalFormatting>
  <conditionalFormatting sqref="W31:W32">
    <cfRule type="notContainsBlanks" dxfId="79" priority="173">
      <formula>LEN(TRIM(W31))&gt;0</formula>
    </cfRule>
    <cfRule type="notContainsBlanks" dxfId="78" priority="174">
      <formula>LEN(TRIM(W31))&gt;0</formula>
    </cfRule>
  </conditionalFormatting>
  <conditionalFormatting sqref="X31:X32">
    <cfRule type="notContainsBlanks" dxfId="77" priority="171">
      <formula>LEN(TRIM(X31))&gt;0</formula>
    </cfRule>
    <cfRule type="notContainsBlanks" dxfId="76" priority="172">
      <formula>LEN(TRIM(X31))&gt;0</formula>
    </cfRule>
  </conditionalFormatting>
  <conditionalFormatting sqref="D31:D32">
    <cfRule type="containsBlanks" dxfId="75" priority="170">
      <formula>LEN(TRIM(D31))=0</formula>
    </cfRule>
  </conditionalFormatting>
  <conditionalFormatting sqref="J31:J32">
    <cfRule type="containsBlanks" dxfId="74" priority="169">
      <formula>LEN(TRIM(J31))=0</formula>
    </cfRule>
  </conditionalFormatting>
  <conditionalFormatting sqref="N34:P35">
    <cfRule type="notContainsBlanks" dxfId="73" priority="131">
      <formula>LEN(TRIM(N34))&gt;0</formula>
    </cfRule>
    <cfRule type="notContainsBlanks" dxfId="72" priority="132">
      <formula>LEN(TRIM(N34))&gt;0</formula>
    </cfRule>
  </conditionalFormatting>
  <conditionalFormatting sqref="Q34:Q35">
    <cfRule type="notContainsBlanks" dxfId="71" priority="129">
      <formula>LEN(TRIM(Q34))&gt;0</formula>
    </cfRule>
    <cfRule type="notContainsBlanks" dxfId="70" priority="130">
      <formula>LEN(TRIM(Q34))&gt;0</formula>
    </cfRule>
  </conditionalFormatting>
  <conditionalFormatting sqref="S34:S35">
    <cfRule type="notContainsBlanks" dxfId="69" priority="127">
      <formula>LEN(TRIM(S34))&gt;0</formula>
    </cfRule>
    <cfRule type="notContainsBlanks" dxfId="68" priority="128">
      <formula>LEN(TRIM(S34))&gt;0</formula>
    </cfRule>
  </conditionalFormatting>
  <conditionalFormatting sqref="T34:T35">
    <cfRule type="notContainsBlanks" dxfId="67" priority="125">
      <formula>LEN(TRIM(T34))&gt;0</formula>
    </cfRule>
    <cfRule type="notContainsBlanks" dxfId="66" priority="126">
      <formula>LEN(TRIM(T34))&gt;0</formula>
    </cfRule>
  </conditionalFormatting>
  <conditionalFormatting sqref="U34:U35">
    <cfRule type="notContainsBlanks" dxfId="65" priority="123">
      <formula>LEN(TRIM(U34))&gt;0</formula>
    </cfRule>
    <cfRule type="notContainsBlanks" dxfId="64" priority="124">
      <formula>LEN(TRIM(U34))&gt;0</formula>
    </cfRule>
  </conditionalFormatting>
  <conditionalFormatting sqref="V34:V35">
    <cfRule type="notContainsBlanks" dxfId="63" priority="121">
      <formula>LEN(TRIM(V34))&gt;0</formula>
    </cfRule>
    <cfRule type="notContainsBlanks" dxfId="62" priority="122">
      <formula>LEN(TRIM(V34))&gt;0</formula>
    </cfRule>
  </conditionalFormatting>
  <conditionalFormatting sqref="W34:W35">
    <cfRule type="notContainsBlanks" dxfId="61" priority="119">
      <formula>LEN(TRIM(W34))&gt;0</formula>
    </cfRule>
    <cfRule type="notContainsBlanks" dxfId="60" priority="120">
      <formula>LEN(TRIM(W34))&gt;0</formula>
    </cfRule>
  </conditionalFormatting>
  <conditionalFormatting sqref="X34:X35">
    <cfRule type="notContainsBlanks" dxfId="59" priority="117">
      <formula>LEN(TRIM(X34))&gt;0</formula>
    </cfRule>
    <cfRule type="notContainsBlanks" dxfId="58" priority="118">
      <formula>LEN(TRIM(X34))&gt;0</formula>
    </cfRule>
  </conditionalFormatting>
  <conditionalFormatting sqref="D34:D35">
    <cfRule type="containsBlanks" dxfId="57" priority="116">
      <formula>LEN(TRIM(D34))=0</formula>
    </cfRule>
  </conditionalFormatting>
  <conditionalFormatting sqref="J34:J35">
    <cfRule type="containsBlanks" dxfId="56" priority="115">
      <formula>LEN(TRIM(J34))=0</formula>
    </cfRule>
  </conditionalFormatting>
  <conditionalFormatting sqref="G15">
    <cfRule type="cellIs" dxfId="55" priority="64" operator="equal">
      <formula>"โปรดตรวจสอบข้อมูล คะแนนเต็ม 5.00 คะแนน"</formula>
    </cfRule>
  </conditionalFormatting>
  <conditionalFormatting sqref="F38">
    <cfRule type="containsBlanks" dxfId="54" priority="54">
      <formula>LEN(TRIM(F38))=0</formula>
    </cfRule>
  </conditionalFormatting>
  <conditionalFormatting sqref="G46:I46">
    <cfRule type="containsBlanks" dxfId="53" priority="50">
      <formula>LEN(TRIM(G46))=0</formula>
    </cfRule>
    <cfRule type="notContainsBlanks" dxfId="52" priority="52">
      <formula>LEN(TRIM(G46))&gt;0</formula>
    </cfRule>
  </conditionalFormatting>
  <conditionalFormatting sqref="F47">
    <cfRule type="containsBlanks" dxfId="51" priority="49">
      <formula>LEN(TRIM(F47))=0</formula>
    </cfRule>
  </conditionalFormatting>
  <conditionalFormatting sqref="G47:I47">
    <cfRule type="containsBlanks" dxfId="50" priority="47">
      <formula>LEN(TRIM(G47))=0</formula>
    </cfRule>
    <cfRule type="notContainsBlanks" dxfId="49" priority="48">
      <formula>LEN(TRIM(G47))&gt;0</formula>
    </cfRule>
  </conditionalFormatting>
  <conditionalFormatting sqref="G19:H24">
    <cfRule type="containsBlanks" dxfId="48" priority="45">
      <formula>LEN(TRIM(G19))=0</formula>
    </cfRule>
  </conditionalFormatting>
  <conditionalFormatting sqref="I19:I24">
    <cfRule type="containsBlanks" dxfId="47" priority="44">
      <formula>LEN(TRIM(I19))=0</formula>
    </cfRule>
  </conditionalFormatting>
  <conditionalFormatting sqref="K19:K24">
    <cfRule type="containsBlanks" dxfId="46" priority="42">
      <formula>LEN(TRIM(K19))=0</formula>
    </cfRule>
  </conditionalFormatting>
  <conditionalFormatting sqref="D7:D8">
    <cfRule type="containsBlanks" dxfId="45" priority="41">
      <formula>LEN(TRIM(D7))=0</formula>
    </cfRule>
  </conditionalFormatting>
  <conditionalFormatting sqref="G6:G8">
    <cfRule type="containsBlanks" dxfId="44" priority="40">
      <formula>LEN(TRIM(G6))=0</formula>
    </cfRule>
  </conditionalFormatting>
  <conditionalFormatting sqref="H6:H8">
    <cfRule type="containsBlanks" dxfId="43" priority="39">
      <formula>LEN(TRIM(H6))=0</formula>
    </cfRule>
  </conditionalFormatting>
  <conditionalFormatting sqref="H9:H11">
    <cfRule type="containsBlanks" dxfId="42" priority="35">
      <formula>LEN(TRIM(H9))=0</formula>
    </cfRule>
  </conditionalFormatting>
  <conditionalFormatting sqref="G9:G11">
    <cfRule type="containsBlanks" dxfId="41" priority="36">
      <formula>LEN(TRIM(G9))=0</formula>
    </cfRule>
  </conditionalFormatting>
  <conditionalFormatting sqref="I9:I11">
    <cfRule type="containsBlanks" dxfId="40" priority="34">
      <formula>LEN(TRIM(I9))=0</formula>
    </cfRule>
  </conditionalFormatting>
  <conditionalFormatting sqref="G12:G14">
    <cfRule type="containsBlanks" dxfId="39" priority="33">
      <formula>LEN(TRIM(G12))=0</formula>
    </cfRule>
  </conditionalFormatting>
  <conditionalFormatting sqref="H12:H14">
    <cfRule type="containsBlanks" dxfId="38" priority="32">
      <formula>LEN(TRIM(H12))=0</formula>
    </cfRule>
  </conditionalFormatting>
  <conditionalFormatting sqref="I12:I14">
    <cfRule type="containsBlanks" dxfId="37" priority="31">
      <formula>LEN(TRIM(I12))=0</formula>
    </cfRule>
  </conditionalFormatting>
  <conditionalFormatting sqref="D10:D11">
    <cfRule type="containsBlanks" dxfId="36" priority="30">
      <formula>LEN(TRIM(D10))=0</formula>
    </cfRule>
  </conditionalFormatting>
  <conditionalFormatting sqref="D13:D14">
    <cfRule type="containsBlanks" dxfId="35" priority="29">
      <formula>LEN(TRIM(D13))=0</formula>
    </cfRule>
  </conditionalFormatting>
  <conditionalFormatting sqref="K9:K11">
    <cfRule type="containsBlanks" dxfId="34" priority="28">
      <formula>LEN(TRIM(K9))=0</formula>
    </cfRule>
  </conditionalFormatting>
  <conditionalFormatting sqref="K12:K14">
    <cfRule type="containsBlanks" dxfId="33" priority="27">
      <formula>LEN(TRIM(K12))=0</formula>
    </cfRule>
  </conditionalFormatting>
  <conditionalFormatting sqref="K6:K8">
    <cfRule type="containsBlanks" dxfId="32" priority="26">
      <formula>LEN(TRIM(K6))=0</formula>
    </cfRule>
  </conditionalFormatting>
  <conditionalFormatting sqref="G38:I38">
    <cfRule type="containsBlanks" dxfId="31" priority="24">
      <formula>LEN(TRIM(G38))=0</formula>
    </cfRule>
    <cfRule type="notContainsBlanks" dxfId="30" priority="25">
      <formula>LEN(TRIM(G38))&gt;0</formula>
    </cfRule>
  </conditionalFormatting>
  <conditionalFormatting sqref="K15">
    <cfRule type="containsErrors" dxfId="29" priority="23">
      <formula>ISERROR(K15)</formula>
    </cfRule>
    <cfRule type="containsErrors" dxfId="28" priority="21">
      <formula>ISERROR(K15)</formula>
    </cfRule>
  </conditionalFormatting>
  <conditionalFormatting sqref="I27:K27 I36:K36 I40:K40">
    <cfRule type="containsErrors" dxfId="27" priority="19">
      <formula>ISERROR(I27)</formula>
    </cfRule>
    <cfRule type="containsErrors" dxfId="26" priority="18">
      <formula>ISERROR(I27)</formula>
    </cfRule>
  </conditionalFormatting>
  <conditionalFormatting sqref="L27 L36 L40 L50:L51">
    <cfRule type="containsErrors" dxfId="25" priority="17">
      <formula>ISERROR(L27)</formula>
    </cfRule>
  </conditionalFormatting>
  <conditionalFormatting sqref="K50:K51">
    <cfRule type="containsErrors" dxfId="24" priority="16">
      <formula>ISERROR(K50)</formula>
    </cfRule>
  </conditionalFormatting>
  <conditionalFormatting sqref="I36:K36">
    <cfRule type="containsErrors" dxfId="23" priority="15">
      <formula>ISERROR(I36)</formula>
    </cfRule>
  </conditionalFormatting>
  <conditionalFormatting sqref="G30:G32">
    <cfRule type="containsBlanks" dxfId="22" priority="14">
      <formula>LEN(TRIM(G30))=0</formula>
    </cfRule>
  </conditionalFormatting>
  <conditionalFormatting sqref="H30:H32">
    <cfRule type="containsBlanks" dxfId="21" priority="11">
      <formula>LEN(TRIM(H30))=0</formula>
    </cfRule>
  </conditionalFormatting>
  <conditionalFormatting sqref="I30:I32">
    <cfRule type="containsBlanks" dxfId="20" priority="10">
      <formula>LEN(TRIM(I30))=0</formula>
    </cfRule>
  </conditionalFormatting>
  <conditionalFormatting sqref="K30:K32">
    <cfRule type="containsBlanks" dxfId="19" priority="9">
      <formula>LEN(TRIM(K30))=0</formula>
    </cfRule>
  </conditionalFormatting>
  <conditionalFormatting sqref="G33:G35">
    <cfRule type="containsBlanks" dxfId="18" priority="8">
      <formula>LEN(TRIM(G33))=0</formula>
    </cfRule>
  </conditionalFormatting>
  <conditionalFormatting sqref="H33:H35">
    <cfRule type="containsBlanks" dxfId="17" priority="7">
      <formula>LEN(TRIM(H33))=0</formula>
    </cfRule>
  </conditionalFormatting>
  <conditionalFormatting sqref="I33:I35">
    <cfRule type="containsBlanks" dxfId="16" priority="6">
      <formula>LEN(TRIM(I33))=0</formula>
    </cfRule>
  </conditionalFormatting>
  <conditionalFormatting sqref="K33:K35">
    <cfRule type="containsBlanks" dxfId="15" priority="5">
      <formula>LEN(TRIM(K33))=0</formula>
    </cfRule>
  </conditionalFormatting>
  <conditionalFormatting sqref="G16:G18">
    <cfRule type="containsBlanks" dxfId="14" priority="4">
      <formula>LEN(TRIM(G16))=0</formula>
    </cfRule>
  </conditionalFormatting>
  <conditionalFormatting sqref="H16:H18">
    <cfRule type="containsBlanks" dxfId="13" priority="3">
      <formula>LEN(TRIM(H16))=0</formula>
    </cfRule>
  </conditionalFormatting>
  <conditionalFormatting sqref="I16:I18">
    <cfRule type="containsBlanks" dxfId="12" priority="2">
      <formula>LEN(TRIM(I16))=0</formula>
    </cfRule>
  </conditionalFormatting>
  <conditionalFormatting sqref="K16:K18">
    <cfRule type="containsBlanks" dxfId="11" priority="1">
      <formula>LEN(TRIM(K16))=0</formula>
    </cfRule>
  </conditionalFormatting>
  <dataValidations count="4">
    <dataValidation type="whole" allowBlank="1" showInputMessage="1" showErrorMessage="1" sqref="G42:I42 G39:I39 G45:I45 G47:I47 G29:I29">
      <formula1>0</formula1>
      <formula2>5</formula2>
    </dataValidation>
    <dataValidation type="whole" allowBlank="1" showInputMessage="1" showErrorMessage="1" sqref="G38:I38 G46:I46 G25:I26">
      <formula1>0</formula1>
      <formula2>6</formula2>
    </dataValidation>
    <dataValidation type="whole" allowBlank="1" showInputMessage="1" showErrorMessage="1" sqref="G48:I48">
      <formula1>0</formula1>
      <formula2>7</formula2>
    </dataValidation>
    <dataValidation type="list" allowBlank="1" showInputMessage="1" showErrorMessage="1" sqref="C2:L2">
      <formula1>$M$24:$M$32</formula1>
    </dataValidation>
  </dataValidations>
  <pageMargins left="0.43307086614173229" right="0.23622047244094491" top="0.35433070866141736" bottom="0.35433070866141736" header="0.11811023622047245" footer="0.11811023622047245"/>
  <pageSetup paperSize="8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15"/>
  <sheetViews>
    <sheetView view="pageLayout" zoomScaleNormal="130" workbookViewId="0">
      <selection activeCell="A15" sqref="A15:I15"/>
    </sheetView>
  </sheetViews>
  <sheetFormatPr defaultColWidth="6.265625" defaultRowHeight="23.4" x14ac:dyDescent="0.6"/>
  <cols>
    <col min="1" max="1" width="28.19921875" style="65" customWidth="1"/>
    <col min="2" max="2" width="6.9296875" style="65" customWidth="1"/>
    <col min="3" max="4" width="8.06640625" style="65" customWidth="1"/>
    <col min="5" max="5" width="8.19921875" style="65" customWidth="1"/>
    <col min="6" max="6" width="7.796875" style="65" customWidth="1"/>
    <col min="7" max="7" width="2.9296875" style="65" customWidth="1"/>
    <col min="8" max="8" width="12.9296875" style="65" customWidth="1"/>
    <col min="9" max="9" width="6.796875" style="65" customWidth="1"/>
    <col min="10" max="255" width="6.265625" style="65"/>
    <col min="256" max="256" width="1.19921875" style="65" customWidth="1"/>
    <col min="257" max="257" width="24.06640625" style="65" customWidth="1"/>
    <col min="258" max="258" width="6.9296875" style="65" customWidth="1"/>
    <col min="259" max="260" width="8.06640625" style="65" customWidth="1"/>
    <col min="261" max="261" width="8.19921875" style="65" customWidth="1"/>
    <col min="262" max="262" width="7.796875" style="65" customWidth="1"/>
    <col min="263" max="263" width="2.9296875" style="65" customWidth="1"/>
    <col min="264" max="264" width="20.796875" style="65" customWidth="1"/>
    <col min="265" max="265" width="16.19921875" style="65" customWidth="1"/>
    <col min="266" max="511" width="6.265625" style="65"/>
    <col min="512" max="512" width="1.19921875" style="65" customWidth="1"/>
    <col min="513" max="513" width="24.06640625" style="65" customWidth="1"/>
    <col min="514" max="514" width="6.9296875" style="65" customWidth="1"/>
    <col min="515" max="516" width="8.06640625" style="65" customWidth="1"/>
    <col min="517" max="517" width="8.19921875" style="65" customWidth="1"/>
    <col min="518" max="518" width="7.796875" style="65" customWidth="1"/>
    <col min="519" max="519" width="2.9296875" style="65" customWidth="1"/>
    <col min="520" max="520" width="20.796875" style="65" customWidth="1"/>
    <col min="521" max="521" width="16.19921875" style="65" customWidth="1"/>
    <col min="522" max="767" width="6.265625" style="65"/>
    <col min="768" max="768" width="1.19921875" style="65" customWidth="1"/>
    <col min="769" max="769" width="24.06640625" style="65" customWidth="1"/>
    <col min="770" max="770" width="6.9296875" style="65" customWidth="1"/>
    <col min="771" max="772" width="8.06640625" style="65" customWidth="1"/>
    <col min="773" max="773" width="8.19921875" style="65" customWidth="1"/>
    <col min="774" max="774" width="7.796875" style="65" customWidth="1"/>
    <col min="775" max="775" width="2.9296875" style="65" customWidth="1"/>
    <col min="776" max="776" width="20.796875" style="65" customWidth="1"/>
    <col min="777" max="777" width="16.19921875" style="65" customWidth="1"/>
    <col min="778" max="1023" width="6.265625" style="65"/>
    <col min="1024" max="1024" width="1.19921875" style="65" customWidth="1"/>
    <col min="1025" max="1025" width="24.06640625" style="65" customWidth="1"/>
    <col min="1026" max="1026" width="6.9296875" style="65" customWidth="1"/>
    <col min="1027" max="1028" width="8.06640625" style="65" customWidth="1"/>
    <col min="1029" max="1029" width="8.19921875" style="65" customWidth="1"/>
    <col min="1030" max="1030" width="7.796875" style="65" customWidth="1"/>
    <col min="1031" max="1031" width="2.9296875" style="65" customWidth="1"/>
    <col min="1032" max="1032" width="20.796875" style="65" customWidth="1"/>
    <col min="1033" max="1033" width="16.19921875" style="65" customWidth="1"/>
    <col min="1034" max="1279" width="6.265625" style="65"/>
    <col min="1280" max="1280" width="1.19921875" style="65" customWidth="1"/>
    <col min="1281" max="1281" width="24.06640625" style="65" customWidth="1"/>
    <col min="1282" max="1282" width="6.9296875" style="65" customWidth="1"/>
    <col min="1283" max="1284" width="8.06640625" style="65" customWidth="1"/>
    <col min="1285" max="1285" width="8.19921875" style="65" customWidth="1"/>
    <col min="1286" max="1286" width="7.796875" style="65" customWidth="1"/>
    <col min="1287" max="1287" width="2.9296875" style="65" customWidth="1"/>
    <col min="1288" max="1288" width="20.796875" style="65" customWidth="1"/>
    <col min="1289" max="1289" width="16.19921875" style="65" customWidth="1"/>
    <col min="1290" max="1535" width="6.265625" style="65"/>
    <col min="1536" max="1536" width="1.19921875" style="65" customWidth="1"/>
    <col min="1537" max="1537" width="24.06640625" style="65" customWidth="1"/>
    <col min="1538" max="1538" width="6.9296875" style="65" customWidth="1"/>
    <col min="1539" max="1540" width="8.06640625" style="65" customWidth="1"/>
    <col min="1541" max="1541" width="8.19921875" style="65" customWidth="1"/>
    <col min="1542" max="1542" width="7.796875" style="65" customWidth="1"/>
    <col min="1543" max="1543" width="2.9296875" style="65" customWidth="1"/>
    <col min="1544" max="1544" width="20.796875" style="65" customWidth="1"/>
    <col min="1545" max="1545" width="16.19921875" style="65" customWidth="1"/>
    <col min="1546" max="1791" width="6.265625" style="65"/>
    <col min="1792" max="1792" width="1.19921875" style="65" customWidth="1"/>
    <col min="1793" max="1793" width="24.06640625" style="65" customWidth="1"/>
    <col min="1794" max="1794" width="6.9296875" style="65" customWidth="1"/>
    <col min="1795" max="1796" width="8.06640625" style="65" customWidth="1"/>
    <col min="1797" max="1797" width="8.19921875" style="65" customWidth="1"/>
    <col min="1798" max="1798" width="7.796875" style="65" customWidth="1"/>
    <col min="1799" max="1799" width="2.9296875" style="65" customWidth="1"/>
    <col min="1800" max="1800" width="20.796875" style="65" customWidth="1"/>
    <col min="1801" max="1801" width="16.19921875" style="65" customWidth="1"/>
    <col min="1802" max="2047" width="6.265625" style="65"/>
    <col min="2048" max="2048" width="1.19921875" style="65" customWidth="1"/>
    <col min="2049" max="2049" width="24.06640625" style="65" customWidth="1"/>
    <col min="2050" max="2050" width="6.9296875" style="65" customWidth="1"/>
    <col min="2051" max="2052" width="8.06640625" style="65" customWidth="1"/>
    <col min="2053" max="2053" width="8.19921875" style="65" customWidth="1"/>
    <col min="2054" max="2054" width="7.796875" style="65" customWidth="1"/>
    <col min="2055" max="2055" width="2.9296875" style="65" customWidth="1"/>
    <col min="2056" max="2056" width="20.796875" style="65" customWidth="1"/>
    <col min="2057" max="2057" width="16.19921875" style="65" customWidth="1"/>
    <col min="2058" max="2303" width="6.265625" style="65"/>
    <col min="2304" max="2304" width="1.19921875" style="65" customWidth="1"/>
    <col min="2305" max="2305" width="24.06640625" style="65" customWidth="1"/>
    <col min="2306" max="2306" width="6.9296875" style="65" customWidth="1"/>
    <col min="2307" max="2308" width="8.06640625" style="65" customWidth="1"/>
    <col min="2309" max="2309" width="8.19921875" style="65" customWidth="1"/>
    <col min="2310" max="2310" width="7.796875" style="65" customWidth="1"/>
    <col min="2311" max="2311" width="2.9296875" style="65" customWidth="1"/>
    <col min="2312" max="2312" width="20.796875" style="65" customWidth="1"/>
    <col min="2313" max="2313" width="16.19921875" style="65" customWidth="1"/>
    <col min="2314" max="2559" width="6.265625" style="65"/>
    <col min="2560" max="2560" width="1.19921875" style="65" customWidth="1"/>
    <col min="2561" max="2561" width="24.06640625" style="65" customWidth="1"/>
    <col min="2562" max="2562" width="6.9296875" style="65" customWidth="1"/>
    <col min="2563" max="2564" width="8.06640625" style="65" customWidth="1"/>
    <col min="2565" max="2565" width="8.19921875" style="65" customWidth="1"/>
    <col min="2566" max="2566" width="7.796875" style="65" customWidth="1"/>
    <col min="2567" max="2567" width="2.9296875" style="65" customWidth="1"/>
    <col min="2568" max="2568" width="20.796875" style="65" customWidth="1"/>
    <col min="2569" max="2569" width="16.19921875" style="65" customWidth="1"/>
    <col min="2570" max="2815" width="6.265625" style="65"/>
    <col min="2816" max="2816" width="1.19921875" style="65" customWidth="1"/>
    <col min="2817" max="2817" width="24.06640625" style="65" customWidth="1"/>
    <col min="2818" max="2818" width="6.9296875" style="65" customWidth="1"/>
    <col min="2819" max="2820" width="8.06640625" style="65" customWidth="1"/>
    <col min="2821" max="2821" width="8.19921875" style="65" customWidth="1"/>
    <col min="2822" max="2822" width="7.796875" style="65" customWidth="1"/>
    <col min="2823" max="2823" width="2.9296875" style="65" customWidth="1"/>
    <col min="2824" max="2824" width="20.796875" style="65" customWidth="1"/>
    <col min="2825" max="2825" width="16.19921875" style="65" customWidth="1"/>
    <col min="2826" max="3071" width="6.265625" style="65"/>
    <col min="3072" max="3072" width="1.19921875" style="65" customWidth="1"/>
    <col min="3073" max="3073" width="24.06640625" style="65" customWidth="1"/>
    <col min="3074" max="3074" width="6.9296875" style="65" customWidth="1"/>
    <col min="3075" max="3076" width="8.06640625" style="65" customWidth="1"/>
    <col min="3077" max="3077" width="8.19921875" style="65" customWidth="1"/>
    <col min="3078" max="3078" width="7.796875" style="65" customWidth="1"/>
    <col min="3079" max="3079" width="2.9296875" style="65" customWidth="1"/>
    <col min="3080" max="3080" width="20.796875" style="65" customWidth="1"/>
    <col min="3081" max="3081" width="16.19921875" style="65" customWidth="1"/>
    <col min="3082" max="3327" width="6.265625" style="65"/>
    <col min="3328" max="3328" width="1.19921875" style="65" customWidth="1"/>
    <col min="3329" max="3329" width="24.06640625" style="65" customWidth="1"/>
    <col min="3330" max="3330" width="6.9296875" style="65" customWidth="1"/>
    <col min="3331" max="3332" width="8.06640625" style="65" customWidth="1"/>
    <col min="3333" max="3333" width="8.19921875" style="65" customWidth="1"/>
    <col min="3334" max="3334" width="7.796875" style="65" customWidth="1"/>
    <col min="3335" max="3335" width="2.9296875" style="65" customWidth="1"/>
    <col min="3336" max="3336" width="20.796875" style="65" customWidth="1"/>
    <col min="3337" max="3337" width="16.19921875" style="65" customWidth="1"/>
    <col min="3338" max="3583" width="6.265625" style="65"/>
    <col min="3584" max="3584" width="1.19921875" style="65" customWidth="1"/>
    <col min="3585" max="3585" width="24.06640625" style="65" customWidth="1"/>
    <col min="3586" max="3586" width="6.9296875" style="65" customWidth="1"/>
    <col min="3587" max="3588" width="8.06640625" style="65" customWidth="1"/>
    <col min="3589" max="3589" width="8.19921875" style="65" customWidth="1"/>
    <col min="3590" max="3590" width="7.796875" style="65" customWidth="1"/>
    <col min="3591" max="3591" width="2.9296875" style="65" customWidth="1"/>
    <col min="3592" max="3592" width="20.796875" style="65" customWidth="1"/>
    <col min="3593" max="3593" width="16.19921875" style="65" customWidth="1"/>
    <col min="3594" max="3839" width="6.265625" style="65"/>
    <col min="3840" max="3840" width="1.19921875" style="65" customWidth="1"/>
    <col min="3841" max="3841" width="24.06640625" style="65" customWidth="1"/>
    <col min="3842" max="3842" width="6.9296875" style="65" customWidth="1"/>
    <col min="3843" max="3844" width="8.06640625" style="65" customWidth="1"/>
    <col min="3845" max="3845" width="8.19921875" style="65" customWidth="1"/>
    <col min="3846" max="3846" width="7.796875" style="65" customWidth="1"/>
    <col min="3847" max="3847" width="2.9296875" style="65" customWidth="1"/>
    <col min="3848" max="3848" width="20.796875" style="65" customWidth="1"/>
    <col min="3849" max="3849" width="16.19921875" style="65" customWidth="1"/>
    <col min="3850" max="4095" width="6.265625" style="65"/>
    <col min="4096" max="4096" width="1.19921875" style="65" customWidth="1"/>
    <col min="4097" max="4097" width="24.06640625" style="65" customWidth="1"/>
    <col min="4098" max="4098" width="6.9296875" style="65" customWidth="1"/>
    <col min="4099" max="4100" width="8.06640625" style="65" customWidth="1"/>
    <col min="4101" max="4101" width="8.19921875" style="65" customWidth="1"/>
    <col min="4102" max="4102" width="7.796875" style="65" customWidth="1"/>
    <col min="4103" max="4103" width="2.9296875" style="65" customWidth="1"/>
    <col min="4104" max="4104" width="20.796875" style="65" customWidth="1"/>
    <col min="4105" max="4105" width="16.19921875" style="65" customWidth="1"/>
    <col min="4106" max="4351" width="6.265625" style="65"/>
    <col min="4352" max="4352" width="1.19921875" style="65" customWidth="1"/>
    <col min="4353" max="4353" width="24.06640625" style="65" customWidth="1"/>
    <col min="4354" max="4354" width="6.9296875" style="65" customWidth="1"/>
    <col min="4355" max="4356" width="8.06640625" style="65" customWidth="1"/>
    <col min="4357" max="4357" width="8.19921875" style="65" customWidth="1"/>
    <col min="4358" max="4358" width="7.796875" style="65" customWidth="1"/>
    <col min="4359" max="4359" width="2.9296875" style="65" customWidth="1"/>
    <col min="4360" max="4360" width="20.796875" style="65" customWidth="1"/>
    <col min="4361" max="4361" width="16.19921875" style="65" customWidth="1"/>
    <col min="4362" max="4607" width="6.265625" style="65"/>
    <col min="4608" max="4608" width="1.19921875" style="65" customWidth="1"/>
    <col min="4609" max="4609" width="24.06640625" style="65" customWidth="1"/>
    <col min="4610" max="4610" width="6.9296875" style="65" customWidth="1"/>
    <col min="4611" max="4612" width="8.06640625" style="65" customWidth="1"/>
    <col min="4613" max="4613" width="8.19921875" style="65" customWidth="1"/>
    <col min="4614" max="4614" width="7.796875" style="65" customWidth="1"/>
    <col min="4615" max="4615" width="2.9296875" style="65" customWidth="1"/>
    <col min="4616" max="4616" width="20.796875" style="65" customWidth="1"/>
    <col min="4617" max="4617" width="16.19921875" style="65" customWidth="1"/>
    <col min="4618" max="4863" width="6.265625" style="65"/>
    <col min="4864" max="4864" width="1.19921875" style="65" customWidth="1"/>
    <col min="4865" max="4865" width="24.06640625" style="65" customWidth="1"/>
    <col min="4866" max="4866" width="6.9296875" style="65" customWidth="1"/>
    <col min="4867" max="4868" width="8.06640625" style="65" customWidth="1"/>
    <col min="4869" max="4869" width="8.19921875" style="65" customWidth="1"/>
    <col min="4870" max="4870" width="7.796875" style="65" customWidth="1"/>
    <col min="4871" max="4871" width="2.9296875" style="65" customWidth="1"/>
    <col min="4872" max="4872" width="20.796875" style="65" customWidth="1"/>
    <col min="4873" max="4873" width="16.19921875" style="65" customWidth="1"/>
    <col min="4874" max="5119" width="6.265625" style="65"/>
    <col min="5120" max="5120" width="1.19921875" style="65" customWidth="1"/>
    <col min="5121" max="5121" width="24.06640625" style="65" customWidth="1"/>
    <col min="5122" max="5122" width="6.9296875" style="65" customWidth="1"/>
    <col min="5123" max="5124" width="8.06640625" style="65" customWidth="1"/>
    <col min="5125" max="5125" width="8.19921875" style="65" customWidth="1"/>
    <col min="5126" max="5126" width="7.796875" style="65" customWidth="1"/>
    <col min="5127" max="5127" width="2.9296875" style="65" customWidth="1"/>
    <col min="5128" max="5128" width="20.796875" style="65" customWidth="1"/>
    <col min="5129" max="5129" width="16.19921875" style="65" customWidth="1"/>
    <col min="5130" max="5375" width="6.265625" style="65"/>
    <col min="5376" max="5376" width="1.19921875" style="65" customWidth="1"/>
    <col min="5377" max="5377" width="24.06640625" style="65" customWidth="1"/>
    <col min="5378" max="5378" width="6.9296875" style="65" customWidth="1"/>
    <col min="5379" max="5380" width="8.06640625" style="65" customWidth="1"/>
    <col min="5381" max="5381" width="8.19921875" style="65" customWidth="1"/>
    <col min="5382" max="5382" width="7.796875" style="65" customWidth="1"/>
    <col min="5383" max="5383" width="2.9296875" style="65" customWidth="1"/>
    <col min="5384" max="5384" width="20.796875" style="65" customWidth="1"/>
    <col min="5385" max="5385" width="16.19921875" style="65" customWidth="1"/>
    <col min="5386" max="5631" width="6.265625" style="65"/>
    <col min="5632" max="5632" width="1.19921875" style="65" customWidth="1"/>
    <col min="5633" max="5633" width="24.06640625" style="65" customWidth="1"/>
    <col min="5634" max="5634" width="6.9296875" style="65" customWidth="1"/>
    <col min="5635" max="5636" width="8.06640625" style="65" customWidth="1"/>
    <col min="5637" max="5637" width="8.19921875" style="65" customWidth="1"/>
    <col min="5638" max="5638" width="7.796875" style="65" customWidth="1"/>
    <col min="5639" max="5639" width="2.9296875" style="65" customWidth="1"/>
    <col min="5640" max="5640" width="20.796875" style="65" customWidth="1"/>
    <col min="5641" max="5641" width="16.19921875" style="65" customWidth="1"/>
    <col min="5642" max="5887" width="6.265625" style="65"/>
    <col min="5888" max="5888" width="1.19921875" style="65" customWidth="1"/>
    <col min="5889" max="5889" width="24.06640625" style="65" customWidth="1"/>
    <col min="5890" max="5890" width="6.9296875" style="65" customWidth="1"/>
    <col min="5891" max="5892" width="8.06640625" style="65" customWidth="1"/>
    <col min="5893" max="5893" width="8.19921875" style="65" customWidth="1"/>
    <col min="5894" max="5894" width="7.796875" style="65" customWidth="1"/>
    <col min="5895" max="5895" width="2.9296875" style="65" customWidth="1"/>
    <col min="5896" max="5896" width="20.796875" style="65" customWidth="1"/>
    <col min="5897" max="5897" width="16.19921875" style="65" customWidth="1"/>
    <col min="5898" max="6143" width="6.265625" style="65"/>
    <col min="6144" max="6144" width="1.19921875" style="65" customWidth="1"/>
    <col min="6145" max="6145" width="24.06640625" style="65" customWidth="1"/>
    <col min="6146" max="6146" width="6.9296875" style="65" customWidth="1"/>
    <col min="6147" max="6148" width="8.06640625" style="65" customWidth="1"/>
    <col min="6149" max="6149" width="8.19921875" style="65" customWidth="1"/>
    <col min="6150" max="6150" width="7.796875" style="65" customWidth="1"/>
    <col min="6151" max="6151" width="2.9296875" style="65" customWidth="1"/>
    <col min="6152" max="6152" width="20.796875" style="65" customWidth="1"/>
    <col min="6153" max="6153" width="16.19921875" style="65" customWidth="1"/>
    <col min="6154" max="6399" width="6.265625" style="65"/>
    <col min="6400" max="6400" width="1.19921875" style="65" customWidth="1"/>
    <col min="6401" max="6401" width="24.06640625" style="65" customWidth="1"/>
    <col min="6402" max="6402" width="6.9296875" style="65" customWidth="1"/>
    <col min="6403" max="6404" width="8.06640625" style="65" customWidth="1"/>
    <col min="6405" max="6405" width="8.19921875" style="65" customWidth="1"/>
    <col min="6406" max="6406" width="7.796875" style="65" customWidth="1"/>
    <col min="6407" max="6407" width="2.9296875" style="65" customWidth="1"/>
    <col min="6408" max="6408" width="20.796875" style="65" customWidth="1"/>
    <col min="6409" max="6409" width="16.19921875" style="65" customWidth="1"/>
    <col min="6410" max="6655" width="6.265625" style="65"/>
    <col min="6656" max="6656" width="1.19921875" style="65" customWidth="1"/>
    <col min="6657" max="6657" width="24.06640625" style="65" customWidth="1"/>
    <col min="6658" max="6658" width="6.9296875" style="65" customWidth="1"/>
    <col min="6659" max="6660" width="8.06640625" style="65" customWidth="1"/>
    <col min="6661" max="6661" width="8.19921875" style="65" customWidth="1"/>
    <col min="6662" max="6662" width="7.796875" style="65" customWidth="1"/>
    <col min="6663" max="6663" width="2.9296875" style="65" customWidth="1"/>
    <col min="6664" max="6664" width="20.796875" style="65" customWidth="1"/>
    <col min="6665" max="6665" width="16.19921875" style="65" customWidth="1"/>
    <col min="6666" max="6911" width="6.265625" style="65"/>
    <col min="6912" max="6912" width="1.19921875" style="65" customWidth="1"/>
    <col min="6913" max="6913" width="24.06640625" style="65" customWidth="1"/>
    <col min="6914" max="6914" width="6.9296875" style="65" customWidth="1"/>
    <col min="6915" max="6916" width="8.06640625" style="65" customWidth="1"/>
    <col min="6917" max="6917" width="8.19921875" style="65" customWidth="1"/>
    <col min="6918" max="6918" width="7.796875" style="65" customWidth="1"/>
    <col min="6919" max="6919" width="2.9296875" style="65" customWidth="1"/>
    <col min="6920" max="6920" width="20.796875" style="65" customWidth="1"/>
    <col min="6921" max="6921" width="16.19921875" style="65" customWidth="1"/>
    <col min="6922" max="7167" width="6.265625" style="65"/>
    <col min="7168" max="7168" width="1.19921875" style="65" customWidth="1"/>
    <col min="7169" max="7169" width="24.06640625" style="65" customWidth="1"/>
    <col min="7170" max="7170" width="6.9296875" style="65" customWidth="1"/>
    <col min="7171" max="7172" width="8.06640625" style="65" customWidth="1"/>
    <col min="7173" max="7173" width="8.19921875" style="65" customWidth="1"/>
    <col min="7174" max="7174" width="7.796875" style="65" customWidth="1"/>
    <col min="7175" max="7175" width="2.9296875" style="65" customWidth="1"/>
    <col min="7176" max="7176" width="20.796875" style="65" customWidth="1"/>
    <col min="7177" max="7177" width="16.19921875" style="65" customWidth="1"/>
    <col min="7178" max="7423" width="6.265625" style="65"/>
    <col min="7424" max="7424" width="1.19921875" style="65" customWidth="1"/>
    <col min="7425" max="7425" width="24.06640625" style="65" customWidth="1"/>
    <col min="7426" max="7426" width="6.9296875" style="65" customWidth="1"/>
    <col min="7427" max="7428" width="8.06640625" style="65" customWidth="1"/>
    <col min="7429" max="7429" width="8.19921875" style="65" customWidth="1"/>
    <col min="7430" max="7430" width="7.796875" style="65" customWidth="1"/>
    <col min="7431" max="7431" width="2.9296875" style="65" customWidth="1"/>
    <col min="7432" max="7432" width="20.796875" style="65" customWidth="1"/>
    <col min="7433" max="7433" width="16.19921875" style="65" customWidth="1"/>
    <col min="7434" max="7679" width="6.265625" style="65"/>
    <col min="7680" max="7680" width="1.19921875" style="65" customWidth="1"/>
    <col min="7681" max="7681" width="24.06640625" style="65" customWidth="1"/>
    <col min="7682" max="7682" width="6.9296875" style="65" customWidth="1"/>
    <col min="7683" max="7684" width="8.06640625" style="65" customWidth="1"/>
    <col min="7685" max="7685" width="8.19921875" style="65" customWidth="1"/>
    <col min="7686" max="7686" width="7.796875" style="65" customWidth="1"/>
    <col min="7687" max="7687" width="2.9296875" style="65" customWidth="1"/>
    <col min="7688" max="7688" width="20.796875" style="65" customWidth="1"/>
    <col min="7689" max="7689" width="16.19921875" style="65" customWidth="1"/>
    <col min="7690" max="7935" width="6.265625" style="65"/>
    <col min="7936" max="7936" width="1.19921875" style="65" customWidth="1"/>
    <col min="7937" max="7937" width="24.06640625" style="65" customWidth="1"/>
    <col min="7938" max="7938" width="6.9296875" style="65" customWidth="1"/>
    <col min="7939" max="7940" width="8.06640625" style="65" customWidth="1"/>
    <col min="7941" max="7941" width="8.19921875" style="65" customWidth="1"/>
    <col min="7942" max="7942" width="7.796875" style="65" customWidth="1"/>
    <col min="7943" max="7943" width="2.9296875" style="65" customWidth="1"/>
    <col min="7944" max="7944" width="20.796875" style="65" customWidth="1"/>
    <col min="7945" max="7945" width="16.19921875" style="65" customWidth="1"/>
    <col min="7946" max="8191" width="6.265625" style="65"/>
    <col min="8192" max="8192" width="1.19921875" style="65" customWidth="1"/>
    <col min="8193" max="8193" width="24.06640625" style="65" customWidth="1"/>
    <col min="8194" max="8194" width="6.9296875" style="65" customWidth="1"/>
    <col min="8195" max="8196" width="8.06640625" style="65" customWidth="1"/>
    <col min="8197" max="8197" width="8.19921875" style="65" customWidth="1"/>
    <col min="8198" max="8198" width="7.796875" style="65" customWidth="1"/>
    <col min="8199" max="8199" width="2.9296875" style="65" customWidth="1"/>
    <col min="8200" max="8200" width="20.796875" style="65" customWidth="1"/>
    <col min="8201" max="8201" width="16.19921875" style="65" customWidth="1"/>
    <col min="8202" max="8447" width="6.265625" style="65"/>
    <col min="8448" max="8448" width="1.19921875" style="65" customWidth="1"/>
    <col min="8449" max="8449" width="24.06640625" style="65" customWidth="1"/>
    <col min="8450" max="8450" width="6.9296875" style="65" customWidth="1"/>
    <col min="8451" max="8452" width="8.06640625" style="65" customWidth="1"/>
    <col min="8453" max="8453" width="8.19921875" style="65" customWidth="1"/>
    <col min="8454" max="8454" width="7.796875" style="65" customWidth="1"/>
    <col min="8455" max="8455" width="2.9296875" style="65" customWidth="1"/>
    <col min="8456" max="8456" width="20.796875" style="65" customWidth="1"/>
    <col min="8457" max="8457" width="16.19921875" style="65" customWidth="1"/>
    <col min="8458" max="8703" width="6.265625" style="65"/>
    <col min="8704" max="8704" width="1.19921875" style="65" customWidth="1"/>
    <col min="8705" max="8705" width="24.06640625" style="65" customWidth="1"/>
    <col min="8706" max="8706" width="6.9296875" style="65" customWidth="1"/>
    <col min="8707" max="8708" width="8.06640625" style="65" customWidth="1"/>
    <col min="8709" max="8709" width="8.19921875" style="65" customWidth="1"/>
    <col min="8710" max="8710" width="7.796875" style="65" customWidth="1"/>
    <col min="8711" max="8711" width="2.9296875" style="65" customWidth="1"/>
    <col min="8712" max="8712" width="20.796875" style="65" customWidth="1"/>
    <col min="8713" max="8713" width="16.19921875" style="65" customWidth="1"/>
    <col min="8714" max="8959" width="6.265625" style="65"/>
    <col min="8960" max="8960" width="1.19921875" style="65" customWidth="1"/>
    <col min="8961" max="8961" width="24.06640625" style="65" customWidth="1"/>
    <col min="8962" max="8962" width="6.9296875" style="65" customWidth="1"/>
    <col min="8963" max="8964" width="8.06640625" style="65" customWidth="1"/>
    <col min="8965" max="8965" width="8.19921875" style="65" customWidth="1"/>
    <col min="8966" max="8966" width="7.796875" style="65" customWidth="1"/>
    <col min="8967" max="8967" width="2.9296875" style="65" customWidth="1"/>
    <col min="8968" max="8968" width="20.796875" style="65" customWidth="1"/>
    <col min="8969" max="8969" width="16.19921875" style="65" customWidth="1"/>
    <col min="8970" max="9215" width="6.265625" style="65"/>
    <col min="9216" max="9216" width="1.19921875" style="65" customWidth="1"/>
    <col min="9217" max="9217" width="24.06640625" style="65" customWidth="1"/>
    <col min="9218" max="9218" width="6.9296875" style="65" customWidth="1"/>
    <col min="9219" max="9220" width="8.06640625" style="65" customWidth="1"/>
    <col min="9221" max="9221" width="8.19921875" style="65" customWidth="1"/>
    <col min="9222" max="9222" width="7.796875" style="65" customWidth="1"/>
    <col min="9223" max="9223" width="2.9296875" style="65" customWidth="1"/>
    <col min="9224" max="9224" width="20.796875" style="65" customWidth="1"/>
    <col min="9225" max="9225" width="16.19921875" style="65" customWidth="1"/>
    <col min="9226" max="9471" width="6.265625" style="65"/>
    <col min="9472" max="9472" width="1.19921875" style="65" customWidth="1"/>
    <col min="9473" max="9473" width="24.06640625" style="65" customWidth="1"/>
    <col min="9474" max="9474" width="6.9296875" style="65" customWidth="1"/>
    <col min="9475" max="9476" width="8.06640625" style="65" customWidth="1"/>
    <col min="9477" max="9477" width="8.19921875" style="65" customWidth="1"/>
    <col min="9478" max="9478" width="7.796875" style="65" customWidth="1"/>
    <col min="9479" max="9479" width="2.9296875" style="65" customWidth="1"/>
    <col min="9480" max="9480" width="20.796875" style="65" customWidth="1"/>
    <col min="9481" max="9481" width="16.19921875" style="65" customWidth="1"/>
    <col min="9482" max="9727" width="6.265625" style="65"/>
    <col min="9728" max="9728" width="1.19921875" style="65" customWidth="1"/>
    <col min="9729" max="9729" width="24.06640625" style="65" customWidth="1"/>
    <col min="9730" max="9730" width="6.9296875" style="65" customWidth="1"/>
    <col min="9731" max="9732" width="8.06640625" style="65" customWidth="1"/>
    <col min="9733" max="9733" width="8.19921875" style="65" customWidth="1"/>
    <col min="9734" max="9734" width="7.796875" style="65" customWidth="1"/>
    <col min="9735" max="9735" width="2.9296875" style="65" customWidth="1"/>
    <col min="9736" max="9736" width="20.796875" style="65" customWidth="1"/>
    <col min="9737" max="9737" width="16.19921875" style="65" customWidth="1"/>
    <col min="9738" max="9983" width="6.265625" style="65"/>
    <col min="9984" max="9984" width="1.19921875" style="65" customWidth="1"/>
    <col min="9985" max="9985" width="24.06640625" style="65" customWidth="1"/>
    <col min="9986" max="9986" width="6.9296875" style="65" customWidth="1"/>
    <col min="9987" max="9988" width="8.06640625" style="65" customWidth="1"/>
    <col min="9989" max="9989" width="8.19921875" style="65" customWidth="1"/>
    <col min="9990" max="9990" width="7.796875" style="65" customWidth="1"/>
    <col min="9991" max="9991" width="2.9296875" style="65" customWidth="1"/>
    <col min="9992" max="9992" width="20.796875" style="65" customWidth="1"/>
    <col min="9993" max="9993" width="16.19921875" style="65" customWidth="1"/>
    <col min="9994" max="10239" width="6.265625" style="65"/>
    <col min="10240" max="10240" width="1.19921875" style="65" customWidth="1"/>
    <col min="10241" max="10241" width="24.06640625" style="65" customWidth="1"/>
    <col min="10242" max="10242" width="6.9296875" style="65" customWidth="1"/>
    <col min="10243" max="10244" width="8.06640625" style="65" customWidth="1"/>
    <col min="10245" max="10245" width="8.19921875" style="65" customWidth="1"/>
    <col min="10246" max="10246" width="7.796875" style="65" customWidth="1"/>
    <col min="10247" max="10247" width="2.9296875" style="65" customWidth="1"/>
    <col min="10248" max="10248" width="20.796875" style="65" customWidth="1"/>
    <col min="10249" max="10249" width="16.19921875" style="65" customWidth="1"/>
    <col min="10250" max="10495" width="6.265625" style="65"/>
    <col min="10496" max="10496" width="1.19921875" style="65" customWidth="1"/>
    <col min="10497" max="10497" width="24.06640625" style="65" customWidth="1"/>
    <col min="10498" max="10498" width="6.9296875" style="65" customWidth="1"/>
    <col min="10499" max="10500" width="8.06640625" style="65" customWidth="1"/>
    <col min="10501" max="10501" width="8.19921875" style="65" customWidth="1"/>
    <col min="10502" max="10502" width="7.796875" style="65" customWidth="1"/>
    <col min="10503" max="10503" width="2.9296875" style="65" customWidth="1"/>
    <col min="10504" max="10504" width="20.796875" style="65" customWidth="1"/>
    <col min="10505" max="10505" width="16.19921875" style="65" customWidth="1"/>
    <col min="10506" max="10751" width="6.265625" style="65"/>
    <col min="10752" max="10752" width="1.19921875" style="65" customWidth="1"/>
    <col min="10753" max="10753" width="24.06640625" style="65" customWidth="1"/>
    <col min="10754" max="10754" width="6.9296875" style="65" customWidth="1"/>
    <col min="10755" max="10756" width="8.06640625" style="65" customWidth="1"/>
    <col min="10757" max="10757" width="8.19921875" style="65" customWidth="1"/>
    <col min="10758" max="10758" width="7.796875" style="65" customWidth="1"/>
    <col min="10759" max="10759" width="2.9296875" style="65" customWidth="1"/>
    <col min="10760" max="10760" width="20.796875" style="65" customWidth="1"/>
    <col min="10761" max="10761" width="16.19921875" style="65" customWidth="1"/>
    <col min="10762" max="11007" width="6.265625" style="65"/>
    <col min="11008" max="11008" width="1.19921875" style="65" customWidth="1"/>
    <col min="11009" max="11009" width="24.06640625" style="65" customWidth="1"/>
    <col min="11010" max="11010" width="6.9296875" style="65" customWidth="1"/>
    <col min="11011" max="11012" width="8.06640625" style="65" customWidth="1"/>
    <col min="11013" max="11013" width="8.19921875" style="65" customWidth="1"/>
    <col min="11014" max="11014" width="7.796875" style="65" customWidth="1"/>
    <col min="11015" max="11015" width="2.9296875" style="65" customWidth="1"/>
    <col min="11016" max="11016" width="20.796875" style="65" customWidth="1"/>
    <col min="11017" max="11017" width="16.19921875" style="65" customWidth="1"/>
    <col min="11018" max="11263" width="6.265625" style="65"/>
    <col min="11264" max="11264" width="1.19921875" style="65" customWidth="1"/>
    <col min="11265" max="11265" width="24.06640625" style="65" customWidth="1"/>
    <col min="11266" max="11266" width="6.9296875" style="65" customWidth="1"/>
    <col min="11267" max="11268" width="8.06640625" style="65" customWidth="1"/>
    <col min="11269" max="11269" width="8.19921875" style="65" customWidth="1"/>
    <col min="11270" max="11270" width="7.796875" style="65" customWidth="1"/>
    <col min="11271" max="11271" width="2.9296875" style="65" customWidth="1"/>
    <col min="11272" max="11272" width="20.796875" style="65" customWidth="1"/>
    <col min="11273" max="11273" width="16.19921875" style="65" customWidth="1"/>
    <col min="11274" max="11519" width="6.265625" style="65"/>
    <col min="11520" max="11520" width="1.19921875" style="65" customWidth="1"/>
    <col min="11521" max="11521" width="24.06640625" style="65" customWidth="1"/>
    <col min="11522" max="11522" width="6.9296875" style="65" customWidth="1"/>
    <col min="11523" max="11524" width="8.06640625" style="65" customWidth="1"/>
    <col min="11525" max="11525" width="8.19921875" style="65" customWidth="1"/>
    <col min="11526" max="11526" width="7.796875" style="65" customWidth="1"/>
    <col min="11527" max="11527" width="2.9296875" style="65" customWidth="1"/>
    <col min="11528" max="11528" width="20.796875" style="65" customWidth="1"/>
    <col min="11529" max="11529" width="16.19921875" style="65" customWidth="1"/>
    <col min="11530" max="11775" width="6.265625" style="65"/>
    <col min="11776" max="11776" width="1.19921875" style="65" customWidth="1"/>
    <col min="11777" max="11777" width="24.06640625" style="65" customWidth="1"/>
    <col min="11778" max="11778" width="6.9296875" style="65" customWidth="1"/>
    <col min="11779" max="11780" width="8.06640625" style="65" customWidth="1"/>
    <col min="11781" max="11781" width="8.19921875" style="65" customWidth="1"/>
    <col min="11782" max="11782" width="7.796875" style="65" customWidth="1"/>
    <col min="11783" max="11783" width="2.9296875" style="65" customWidth="1"/>
    <col min="11784" max="11784" width="20.796875" style="65" customWidth="1"/>
    <col min="11785" max="11785" width="16.19921875" style="65" customWidth="1"/>
    <col min="11786" max="12031" width="6.265625" style="65"/>
    <col min="12032" max="12032" width="1.19921875" style="65" customWidth="1"/>
    <col min="12033" max="12033" width="24.06640625" style="65" customWidth="1"/>
    <col min="12034" max="12034" width="6.9296875" style="65" customWidth="1"/>
    <col min="12035" max="12036" width="8.06640625" style="65" customWidth="1"/>
    <col min="12037" max="12037" width="8.19921875" style="65" customWidth="1"/>
    <col min="12038" max="12038" width="7.796875" style="65" customWidth="1"/>
    <col min="12039" max="12039" width="2.9296875" style="65" customWidth="1"/>
    <col min="12040" max="12040" width="20.796875" style="65" customWidth="1"/>
    <col min="12041" max="12041" width="16.19921875" style="65" customWidth="1"/>
    <col min="12042" max="12287" width="6.265625" style="65"/>
    <col min="12288" max="12288" width="1.19921875" style="65" customWidth="1"/>
    <col min="12289" max="12289" width="24.06640625" style="65" customWidth="1"/>
    <col min="12290" max="12290" width="6.9296875" style="65" customWidth="1"/>
    <col min="12291" max="12292" width="8.06640625" style="65" customWidth="1"/>
    <col min="12293" max="12293" width="8.19921875" style="65" customWidth="1"/>
    <col min="12294" max="12294" width="7.796875" style="65" customWidth="1"/>
    <col min="12295" max="12295" width="2.9296875" style="65" customWidth="1"/>
    <col min="12296" max="12296" width="20.796875" style="65" customWidth="1"/>
    <col min="12297" max="12297" width="16.19921875" style="65" customWidth="1"/>
    <col min="12298" max="12543" width="6.265625" style="65"/>
    <col min="12544" max="12544" width="1.19921875" style="65" customWidth="1"/>
    <col min="12545" max="12545" width="24.06640625" style="65" customWidth="1"/>
    <col min="12546" max="12546" width="6.9296875" style="65" customWidth="1"/>
    <col min="12547" max="12548" width="8.06640625" style="65" customWidth="1"/>
    <col min="12549" max="12549" width="8.19921875" style="65" customWidth="1"/>
    <col min="12550" max="12550" width="7.796875" style="65" customWidth="1"/>
    <col min="12551" max="12551" width="2.9296875" style="65" customWidth="1"/>
    <col min="12552" max="12552" width="20.796875" style="65" customWidth="1"/>
    <col min="12553" max="12553" width="16.19921875" style="65" customWidth="1"/>
    <col min="12554" max="12799" width="6.265625" style="65"/>
    <col min="12800" max="12800" width="1.19921875" style="65" customWidth="1"/>
    <col min="12801" max="12801" width="24.06640625" style="65" customWidth="1"/>
    <col min="12802" max="12802" width="6.9296875" style="65" customWidth="1"/>
    <col min="12803" max="12804" width="8.06640625" style="65" customWidth="1"/>
    <col min="12805" max="12805" width="8.19921875" style="65" customWidth="1"/>
    <col min="12806" max="12806" width="7.796875" style="65" customWidth="1"/>
    <col min="12807" max="12807" width="2.9296875" style="65" customWidth="1"/>
    <col min="12808" max="12808" width="20.796875" style="65" customWidth="1"/>
    <col min="12809" max="12809" width="16.19921875" style="65" customWidth="1"/>
    <col min="12810" max="13055" width="6.265625" style="65"/>
    <col min="13056" max="13056" width="1.19921875" style="65" customWidth="1"/>
    <col min="13057" max="13057" width="24.06640625" style="65" customWidth="1"/>
    <col min="13058" max="13058" width="6.9296875" style="65" customWidth="1"/>
    <col min="13059" max="13060" width="8.06640625" style="65" customWidth="1"/>
    <col min="13061" max="13061" width="8.19921875" style="65" customWidth="1"/>
    <col min="13062" max="13062" width="7.796875" style="65" customWidth="1"/>
    <col min="13063" max="13063" width="2.9296875" style="65" customWidth="1"/>
    <col min="13064" max="13064" width="20.796875" style="65" customWidth="1"/>
    <col min="13065" max="13065" width="16.19921875" style="65" customWidth="1"/>
    <col min="13066" max="13311" width="6.265625" style="65"/>
    <col min="13312" max="13312" width="1.19921875" style="65" customWidth="1"/>
    <col min="13313" max="13313" width="24.06640625" style="65" customWidth="1"/>
    <col min="13314" max="13314" width="6.9296875" style="65" customWidth="1"/>
    <col min="13315" max="13316" width="8.06640625" style="65" customWidth="1"/>
    <col min="13317" max="13317" width="8.19921875" style="65" customWidth="1"/>
    <col min="13318" max="13318" width="7.796875" style="65" customWidth="1"/>
    <col min="13319" max="13319" width="2.9296875" style="65" customWidth="1"/>
    <col min="13320" max="13320" width="20.796875" style="65" customWidth="1"/>
    <col min="13321" max="13321" width="16.19921875" style="65" customWidth="1"/>
    <col min="13322" max="13567" width="6.265625" style="65"/>
    <col min="13568" max="13568" width="1.19921875" style="65" customWidth="1"/>
    <col min="13569" max="13569" width="24.06640625" style="65" customWidth="1"/>
    <col min="13570" max="13570" width="6.9296875" style="65" customWidth="1"/>
    <col min="13571" max="13572" width="8.06640625" style="65" customWidth="1"/>
    <col min="13573" max="13573" width="8.19921875" style="65" customWidth="1"/>
    <col min="13574" max="13574" width="7.796875" style="65" customWidth="1"/>
    <col min="13575" max="13575" width="2.9296875" style="65" customWidth="1"/>
    <col min="13576" max="13576" width="20.796875" style="65" customWidth="1"/>
    <col min="13577" max="13577" width="16.19921875" style="65" customWidth="1"/>
    <col min="13578" max="13823" width="6.265625" style="65"/>
    <col min="13824" max="13824" width="1.19921875" style="65" customWidth="1"/>
    <col min="13825" max="13825" width="24.06640625" style="65" customWidth="1"/>
    <col min="13826" max="13826" width="6.9296875" style="65" customWidth="1"/>
    <col min="13827" max="13828" width="8.06640625" style="65" customWidth="1"/>
    <col min="13829" max="13829" width="8.19921875" style="65" customWidth="1"/>
    <col min="13830" max="13830" width="7.796875" style="65" customWidth="1"/>
    <col min="13831" max="13831" width="2.9296875" style="65" customWidth="1"/>
    <col min="13832" max="13832" width="20.796875" style="65" customWidth="1"/>
    <col min="13833" max="13833" width="16.19921875" style="65" customWidth="1"/>
    <col min="13834" max="14079" width="6.265625" style="65"/>
    <col min="14080" max="14080" width="1.19921875" style="65" customWidth="1"/>
    <col min="14081" max="14081" width="24.06640625" style="65" customWidth="1"/>
    <col min="14082" max="14082" width="6.9296875" style="65" customWidth="1"/>
    <col min="14083" max="14084" width="8.06640625" style="65" customWidth="1"/>
    <col min="14085" max="14085" width="8.19921875" style="65" customWidth="1"/>
    <col min="14086" max="14086" width="7.796875" style="65" customWidth="1"/>
    <col min="14087" max="14087" width="2.9296875" style="65" customWidth="1"/>
    <col min="14088" max="14088" width="20.796875" style="65" customWidth="1"/>
    <col min="14089" max="14089" width="16.19921875" style="65" customWidth="1"/>
    <col min="14090" max="14335" width="6.265625" style="65"/>
    <col min="14336" max="14336" width="1.19921875" style="65" customWidth="1"/>
    <col min="14337" max="14337" width="24.06640625" style="65" customWidth="1"/>
    <col min="14338" max="14338" width="6.9296875" style="65" customWidth="1"/>
    <col min="14339" max="14340" width="8.06640625" style="65" customWidth="1"/>
    <col min="14341" max="14341" width="8.19921875" style="65" customWidth="1"/>
    <col min="14342" max="14342" width="7.796875" style="65" customWidth="1"/>
    <col min="14343" max="14343" width="2.9296875" style="65" customWidth="1"/>
    <col min="14344" max="14344" width="20.796875" style="65" customWidth="1"/>
    <col min="14345" max="14345" width="16.19921875" style="65" customWidth="1"/>
    <col min="14346" max="14591" width="6.265625" style="65"/>
    <col min="14592" max="14592" width="1.19921875" style="65" customWidth="1"/>
    <col min="14593" max="14593" width="24.06640625" style="65" customWidth="1"/>
    <col min="14594" max="14594" width="6.9296875" style="65" customWidth="1"/>
    <col min="14595" max="14596" width="8.06640625" style="65" customWidth="1"/>
    <col min="14597" max="14597" width="8.19921875" style="65" customWidth="1"/>
    <col min="14598" max="14598" width="7.796875" style="65" customWidth="1"/>
    <col min="14599" max="14599" width="2.9296875" style="65" customWidth="1"/>
    <col min="14600" max="14600" width="20.796875" style="65" customWidth="1"/>
    <col min="14601" max="14601" width="16.19921875" style="65" customWidth="1"/>
    <col min="14602" max="14847" width="6.265625" style="65"/>
    <col min="14848" max="14848" width="1.19921875" style="65" customWidth="1"/>
    <col min="14849" max="14849" width="24.06640625" style="65" customWidth="1"/>
    <col min="14850" max="14850" width="6.9296875" style="65" customWidth="1"/>
    <col min="14851" max="14852" width="8.06640625" style="65" customWidth="1"/>
    <col min="14853" max="14853" width="8.19921875" style="65" customWidth="1"/>
    <col min="14854" max="14854" width="7.796875" style="65" customWidth="1"/>
    <col min="14855" max="14855" width="2.9296875" style="65" customWidth="1"/>
    <col min="14856" max="14856" width="20.796875" style="65" customWidth="1"/>
    <col min="14857" max="14857" width="16.19921875" style="65" customWidth="1"/>
    <col min="14858" max="15103" width="6.265625" style="65"/>
    <col min="15104" max="15104" width="1.19921875" style="65" customWidth="1"/>
    <col min="15105" max="15105" width="24.06640625" style="65" customWidth="1"/>
    <col min="15106" max="15106" width="6.9296875" style="65" customWidth="1"/>
    <col min="15107" max="15108" width="8.06640625" style="65" customWidth="1"/>
    <col min="15109" max="15109" width="8.19921875" style="65" customWidth="1"/>
    <col min="15110" max="15110" width="7.796875" style="65" customWidth="1"/>
    <col min="15111" max="15111" width="2.9296875" style="65" customWidth="1"/>
    <col min="15112" max="15112" width="20.796875" style="65" customWidth="1"/>
    <col min="15113" max="15113" width="16.19921875" style="65" customWidth="1"/>
    <col min="15114" max="15359" width="6.265625" style="65"/>
    <col min="15360" max="15360" width="1.19921875" style="65" customWidth="1"/>
    <col min="15361" max="15361" width="24.06640625" style="65" customWidth="1"/>
    <col min="15362" max="15362" width="6.9296875" style="65" customWidth="1"/>
    <col min="15363" max="15364" width="8.06640625" style="65" customWidth="1"/>
    <col min="15365" max="15365" width="8.19921875" style="65" customWidth="1"/>
    <col min="15366" max="15366" width="7.796875" style="65" customWidth="1"/>
    <col min="15367" max="15367" width="2.9296875" style="65" customWidth="1"/>
    <col min="15368" max="15368" width="20.796875" style="65" customWidth="1"/>
    <col min="15369" max="15369" width="16.19921875" style="65" customWidth="1"/>
    <col min="15370" max="15615" width="6.265625" style="65"/>
    <col min="15616" max="15616" width="1.19921875" style="65" customWidth="1"/>
    <col min="15617" max="15617" width="24.06640625" style="65" customWidth="1"/>
    <col min="15618" max="15618" width="6.9296875" style="65" customWidth="1"/>
    <col min="15619" max="15620" width="8.06640625" style="65" customWidth="1"/>
    <col min="15621" max="15621" width="8.19921875" style="65" customWidth="1"/>
    <col min="15622" max="15622" width="7.796875" style="65" customWidth="1"/>
    <col min="15623" max="15623" width="2.9296875" style="65" customWidth="1"/>
    <col min="15624" max="15624" width="20.796875" style="65" customWidth="1"/>
    <col min="15625" max="15625" width="16.19921875" style="65" customWidth="1"/>
    <col min="15626" max="15871" width="6.265625" style="65"/>
    <col min="15872" max="15872" width="1.19921875" style="65" customWidth="1"/>
    <col min="15873" max="15873" width="24.06640625" style="65" customWidth="1"/>
    <col min="15874" max="15874" width="6.9296875" style="65" customWidth="1"/>
    <col min="15875" max="15876" width="8.06640625" style="65" customWidth="1"/>
    <col min="15877" max="15877" width="8.19921875" style="65" customWidth="1"/>
    <col min="15878" max="15878" width="7.796875" style="65" customWidth="1"/>
    <col min="15879" max="15879" width="2.9296875" style="65" customWidth="1"/>
    <col min="15880" max="15880" width="20.796875" style="65" customWidth="1"/>
    <col min="15881" max="15881" width="16.19921875" style="65" customWidth="1"/>
    <col min="15882" max="16127" width="6.265625" style="65"/>
    <col min="16128" max="16128" width="1.19921875" style="65" customWidth="1"/>
    <col min="16129" max="16129" width="24.06640625" style="65" customWidth="1"/>
    <col min="16130" max="16130" width="6.9296875" style="65" customWidth="1"/>
    <col min="16131" max="16132" width="8.06640625" style="65" customWidth="1"/>
    <col min="16133" max="16133" width="8.19921875" style="65" customWidth="1"/>
    <col min="16134" max="16134" width="7.796875" style="65" customWidth="1"/>
    <col min="16135" max="16135" width="2.9296875" style="65" customWidth="1"/>
    <col min="16136" max="16136" width="20.796875" style="65" customWidth="1"/>
    <col min="16137" max="16137" width="16.19921875" style="65" customWidth="1"/>
    <col min="16138" max="16384" width="6.265625" style="65"/>
  </cols>
  <sheetData>
    <row r="1" spans="1:11" ht="23.4" customHeight="1" x14ac:dyDescent="0.6">
      <c r="A1" s="354" t="s">
        <v>193</v>
      </c>
      <c r="B1" s="354"/>
      <c r="C1" s="353" t="str">
        <f>IF('ตาราง 1 '!C2="","",'ตาราง 1 '!C2)</f>
        <v>...กรุณาเลือกคณะ…</v>
      </c>
      <c r="D1" s="353"/>
      <c r="E1" s="353"/>
      <c r="F1" s="353"/>
      <c r="G1" s="353"/>
      <c r="H1" s="353"/>
      <c r="I1" s="353"/>
    </row>
    <row r="2" spans="1:11" s="64" customFormat="1" ht="33" x14ac:dyDescent="0.75">
      <c r="A2" s="118" t="s">
        <v>121</v>
      </c>
      <c r="B2" s="119"/>
      <c r="C2" s="119"/>
      <c r="D2" s="119"/>
      <c r="E2" s="119"/>
      <c r="F2" s="119"/>
      <c r="G2" s="119"/>
      <c r="H2" s="119"/>
      <c r="I2" s="120"/>
    </row>
    <row r="3" spans="1:11" ht="30.6" hidden="1" x14ac:dyDescent="0.6">
      <c r="A3" s="369" t="e">
        <f>IF('ตาราง 1 '!#REF!="","",'ตาราง 1 '!#REF!)</f>
        <v>#REF!</v>
      </c>
      <c r="B3" s="370"/>
      <c r="C3" s="370"/>
      <c r="D3" s="370"/>
      <c r="E3" s="370"/>
      <c r="F3" s="370"/>
      <c r="G3" s="370"/>
      <c r="H3" s="370"/>
      <c r="I3" s="371"/>
    </row>
    <row r="4" spans="1:11" x14ac:dyDescent="0.6">
      <c r="A4" s="348" t="s">
        <v>115</v>
      </c>
      <c r="B4" s="348" t="s">
        <v>68</v>
      </c>
      <c r="C4" s="350" t="s">
        <v>116</v>
      </c>
      <c r="D4" s="351"/>
      <c r="E4" s="351"/>
      <c r="F4" s="351"/>
      <c r="G4" s="352"/>
      <c r="H4" s="348" t="s">
        <v>69</v>
      </c>
      <c r="I4" s="348" t="s">
        <v>41</v>
      </c>
      <c r="K4" s="66"/>
    </row>
    <row r="5" spans="1:11" x14ac:dyDescent="0.6">
      <c r="A5" s="349"/>
      <c r="B5" s="349"/>
      <c r="C5" s="85" t="s">
        <v>117</v>
      </c>
      <c r="D5" s="85" t="s">
        <v>118</v>
      </c>
      <c r="E5" s="85" t="s">
        <v>119</v>
      </c>
      <c r="F5" s="350" t="s">
        <v>98</v>
      </c>
      <c r="G5" s="352"/>
      <c r="H5" s="349"/>
      <c r="I5" s="349"/>
    </row>
    <row r="6" spans="1:11" x14ac:dyDescent="0.6">
      <c r="A6" s="70" t="s">
        <v>174</v>
      </c>
      <c r="B6" s="71" t="str">
        <f>IF(COUNTBLANK(Sheet4!B1:B6)=6,"",COUNT(Sheet4!B1:B6))</f>
        <v/>
      </c>
      <c r="C6" s="72" t="str">
        <f>IF(COUNTBLANK(Sheet4!B2:B3)=2,"",AVERAGE(Sheet4!B2:B3))</f>
        <v/>
      </c>
      <c r="D6" s="72" t="str">
        <f>IF(COUNTBLANK(Sheet4!B5:B6)=2,"",AVERAGE(Sheet4!B5:B6))</f>
        <v/>
      </c>
      <c r="E6" s="75">
        <f>IF('ตาราง 1 '!M15="","",'ตาราง 1 '!M15)</f>
        <v>0</v>
      </c>
      <c r="F6" s="356" t="str">
        <f>IF('ตาราง 1 '!I27="","",'ตาราง 1 '!I27)</f>
        <v/>
      </c>
      <c r="G6" s="357"/>
      <c r="H6" s="67" t="str">
        <f>IF(F6="","",IF(F6&lt;=1.5,"ระดับปรับปรุงเร่งด่วน",IF(F6&lt;=2.5,"ระดับปรับปรุง",IF(F6&lt;=3.5,"ระดับพอใช้",IF(F6&lt;=4.5,"ระดับดี",IF(F6&lt;=5,"ระดับดีมาก",""))))))</f>
        <v/>
      </c>
      <c r="I6" s="78"/>
      <c r="J6" s="66"/>
      <c r="K6" s="66"/>
    </row>
    <row r="7" spans="1:11" x14ac:dyDescent="0.6">
      <c r="A7" s="73" t="s">
        <v>175</v>
      </c>
      <c r="B7" s="71" t="str">
        <f>IF(COUNTBLANK(Sheet4!B7:B9)=3,"",COUNT(Sheet4!B7:B9))</f>
        <v/>
      </c>
      <c r="C7" s="82" t="s">
        <v>125</v>
      </c>
      <c r="D7" s="75" t="str">
        <f>IF('ตาราง 1 '!K29="","",'ตาราง 1 '!K29)</f>
        <v/>
      </c>
      <c r="E7" s="75" t="str">
        <f>IF(COUNTBLANK(Sheet4!B8:B9)=2,"",AVERAGE(Sheet4!B8:B9))</f>
        <v/>
      </c>
      <c r="F7" s="358" t="str">
        <f>IF('ตาราง 1 '!I36="","",'ตาราง 1 '!I36)</f>
        <v/>
      </c>
      <c r="G7" s="359"/>
      <c r="H7" s="68" t="str">
        <f>IF(F7="","",IF(F7&lt;=1.5,"ระดับปรับปรุงเร่งด่วน",IF(F7&lt;=2.5,"ระดับปรับปรุง",IF(F7&lt;=3.5,"ระดับพอใช้",IF(F7&lt;=4.5,"ระดับดี",IF(F7&lt;=5,"ระดับดีมาก",""))))))</f>
        <v/>
      </c>
      <c r="I7" s="79"/>
    </row>
    <row r="8" spans="1:11" ht="24.6" customHeight="1" x14ac:dyDescent="0.6">
      <c r="A8" s="73" t="s">
        <v>176</v>
      </c>
      <c r="B8" s="71">
        <f>IF('ตาราง 1 '!M40="","",'ตาราง 1 '!M40)</f>
        <v>0</v>
      </c>
      <c r="C8" s="82" t="s">
        <v>125</v>
      </c>
      <c r="D8" s="75" t="str">
        <f>IF('ตาราง 1 '!K38="","",'ตาราง 1 '!K38)</f>
        <v/>
      </c>
      <c r="E8" s="75" t="str">
        <f>IF('ตาราง 1 '!K39="","",'ตาราง 1 '!K39)</f>
        <v/>
      </c>
      <c r="F8" s="358" t="e">
        <f>IF('ตาราง 1 '!I40="","",'ตาราง 1 '!I40)</f>
        <v>#DIV/0!</v>
      </c>
      <c r="G8" s="359"/>
      <c r="H8" s="68" t="e">
        <f>IF(F8="","",IF(F8&lt;=1.5,"ระดับปรับปรุงเร่งด่วน",IF(F8&lt;=2.5,"ระดับปรับปรุง",IF(F8&lt;=3.5,"ระดับพอใช้",IF(F8&lt;=4.5,"ระดับดี",IF(F8&lt;=5,"ระดับดีมาก",""))))))</f>
        <v>#DIV/0!</v>
      </c>
      <c r="I8" s="79"/>
    </row>
    <row r="9" spans="1:11" ht="26.4" customHeight="1" x14ac:dyDescent="0.6">
      <c r="A9" s="73" t="s">
        <v>177</v>
      </c>
      <c r="B9" s="71" t="str">
        <f>IF(COUNTBLANK(Sheet4!B11)=1,"",COUNT(Sheet4!B11))</f>
        <v/>
      </c>
      <c r="C9" s="82" t="s">
        <v>125</v>
      </c>
      <c r="D9" s="75" t="str">
        <f>IF('ตาราง 1 '!K42="","",'ตาราง 1 '!K42)</f>
        <v/>
      </c>
      <c r="E9" s="82" t="s">
        <v>125</v>
      </c>
      <c r="F9" s="358" t="str">
        <f>IF('ตาราง 1 '!I43="","",'ตาราง 1 '!I43)</f>
        <v/>
      </c>
      <c r="G9" s="359"/>
      <c r="H9" s="68" t="str">
        <f>IF(F9="","",IF(F9&lt;=1.5,"ระดับปรับปรุงเร่งด่วน",IF(F9&lt;=2.5,"ระดับปรับปรุง",IF(F9&lt;=3.5,"ระดับพอใช้",IF(F9&lt;=4.5,"ระดับดี",IF(F9&lt;=5,"ระดับดีมาก",""))))))</f>
        <v/>
      </c>
      <c r="I9" s="79"/>
    </row>
    <row r="10" spans="1:11" x14ac:dyDescent="0.6">
      <c r="A10" s="73" t="s">
        <v>111</v>
      </c>
      <c r="B10" s="71" t="str">
        <f>IF('ตาราง 1 '!M48="","",'ตาราง 1 '!M48)</f>
        <v/>
      </c>
      <c r="C10" s="82" t="s">
        <v>125</v>
      </c>
      <c r="D10" s="72" t="str">
        <f>IF('ตาราง 1 '!I49="","",'ตาราง 1 '!I49)</f>
        <v/>
      </c>
      <c r="E10" s="82" t="s">
        <v>125</v>
      </c>
      <c r="F10" s="358" t="str">
        <f>IF('ตาราง 1 '!I49="","",'ตาราง 1 '!I49)</f>
        <v/>
      </c>
      <c r="G10" s="359"/>
      <c r="H10" s="68" t="str">
        <f>IF(F10="","",IF(F10&lt;=1.5,"ระดับปรับปรุงเร่งด่วน",IF(F10&lt;=2.5,"ระดับปรับปรุง",IF(F10&lt;=3.5,"ระดับพอใช้",IF(F10&lt;=4.5,"ระดับดี",IF(F10&lt;=5,"ระดับดีมาก",""))))))</f>
        <v/>
      </c>
      <c r="I10" s="79"/>
    </row>
    <row r="11" spans="1:11" hidden="1" x14ac:dyDescent="0.6">
      <c r="A11" s="81" t="s">
        <v>124</v>
      </c>
      <c r="B11" s="74">
        <f>IF(COUNTBLANK(B6:B10)=5,"",SUM(B6:B10))</f>
        <v>0</v>
      </c>
      <c r="C11" s="74">
        <f>IF(COUNTBLANK(C6:C7)=2,"",COUNT('ตาราง 1 '!K9:K15,'ตาราง 1 '!K30))</f>
        <v>0</v>
      </c>
      <c r="D11" s="74" t="str">
        <f>IF(COUNTBLANK(D6:D10)=5,"",COUNT('ตาราง 1 '!K25:K26,'ตาราง 1 '!K29,'ตาราง 1 '!K39,'ตาราง 1 '!K42,'ตาราง 1 '!K45,'ตาราง 1 '!K48))</f>
        <v/>
      </c>
      <c r="E11" s="74">
        <f>IF(COUNTBLANK(E6:E7)=2,"",COUNT('ตาราง 1 '!K6,'ตาราง 1 '!K33))</f>
        <v>0</v>
      </c>
      <c r="F11" s="360" t="s">
        <v>125</v>
      </c>
      <c r="G11" s="361"/>
      <c r="H11" s="83"/>
      <c r="I11" s="84"/>
    </row>
    <row r="12" spans="1:11" x14ac:dyDescent="0.6">
      <c r="A12" s="362" t="s">
        <v>120</v>
      </c>
      <c r="B12" s="363"/>
      <c r="C12" s="76">
        <f>IF('ตาราง 1 '!O14="","",'ตาราง 1 '!O14)</f>
        <v>0</v>
      </c>
      <c r="D12" s="76">
        <f>IF('ตาราง 1 '!S14="","",'ตาราง 1 '!S14)</f>
        <v>0</v>
      </c>
      <c r="E12" s="76">
        <f>IF('ตาราง 1 '!U14="","",'ตาราง 1 '!U14)</f>
        <v>0</v>
      </c>
      <c r="F12" s="364" t="e">
        <f>IF(COUNTBLANK(F6:F10)=5,"",AVERAGE('ตาราง 1 '!K6:K15,'ตาราง 1 '!K25:K26,'ตาราง 1 '!K29:K30,'ตาราง 1 '!K33,'ตาราง 1 '!K38:K39,'ตาราง 1 '!K42,'ตาราง 1 '!K45:K48))</f>
        <v>#DIV/0!</v>
      </c>
      <c r="G12" s="364"/>
      <c r="H12" s="117" t="e">
        <f>IF(F12="","",IF(F12&lt;=1.5,"ระดับปรับปรุงเร่งด่วน",IF(F12&lt;=2.5,"ระดับปรับปรุง",IF(F12&lt;=3.5,"ระดับพอใช้",IF(F12&lt;=4.5,"ระดับดี",IF(F12&lt;=5,"ระดับดีมาก",""))))))</f>
        <v>#DIV/0!</v>
      </c>
      <c r="I12" s="80"/>
    </row>
    <row r="13" spans="1:11" ht="36" x14ac:dyDescent="0.6">
      <c r="A13" s="365" t="s">
        <v>69</v>
      </c>
      <c r="B13" s="366"/>
      <c r="C13" s="77" t="str">
        <f>IF(C12&lt;=1.5,"ระดับปรับปรุงเร่งด่วน",IF(C12&lt;=2.5,"ระดับปรับปรุง",IF(C12&lt;=3.5,"ระดับพอใช้",IF(C12&lt;=4.5,"ระดับดี",IF(C12&lt;=5,"ระดับดีมาก","")))))</f>
        <v>ระดับปรับปรุงเร่งด่วน</v>
      </c>
      <c r="D13" s="77" t="str">
        <f>IF(D12&lt;=1.5,"ระดับปรับปรุงเร่งด่วน",IF(D12&lt;=2.5,"ระดับปรับปรุง",IF(D12&lt;=3.5,"ระดับพอใช้",IF(D12&lt;=4.5,"ระดับดี",IF(D12&lt;=5,"ระดับดีมาก","")))))</f>
        <v>ระดับปรับปรุงเร่งด่วน</v>
      </c>
      <c r="E13" s="77" t="str">
        <f>IF(E12&lt;=1.5,"ระดับปรับปรุงเร่งด่วน",IF(E12&lt;=2.5,"ระดับปรับปรุง",IF(E12&lt;=3.5,"ระดับพอใช้",IF(E12&lt;=4.5,"ระดับดี",IF(E12&lt;=5,"ระดับดีมาก","")))))</f>
        <v>ระดับปรับปรุงเร่งด่วน</v>
      </c>
      <c r="F13" s="367"/>
      <c r="G13" s="367"/>
      <c r="H13" s="368"/>
      <c r="I13" s="368"/>
    </row>
    <row r="15" spans="1:11" x14ac:dyDescent="0.6">
      <c r="A15" s="355"/>
      <c r="B15" s="355"/>
      <c r="C15" s="355"/>
      <c r="D15" s="355"/>
      <c r="E15" s="355"/>
      <c r="F15" s="355"/>
      <c r="G15" s="355"/>
      <c r="H15" s="355"/>
      <c r="I15" s="355"/>
    </row>
  </sheetData>
  <sheetProtection algorithmName="SHA-512" hashValue="q/Brgz45iYicd2mxyLTIo9NjOlmKqy1od5lZjSDJuTzbJCC2FeWbYS06VxD6pcGeKnbS27PNPrQRAxReY2SOng==" saltValue="XZqEY/i1wpkmbXm6eLRmEw==" spinCount="100000" sheet="1" objects="1" scenarios="1" selectLockedCells="1"/>
  <mergeCells count="21">
    <mergeCell ref="C1:I1"/>
    <mergeCell ref="A1:B1"/>
    <mergeCell ref="A15:I15"/>
    <mergeCell ref="F6:G6"/>
    <mergeCell ref="F7:G7"/>
    <mergeCell ref="F8:G8"/>
    <mergeCell ref="F9:G9"/>
    <mergeCell ref="F10:G10"/>
    <mergeCell ref="F11:G11"/>
    <mergeCell ref="A12:B12"/>
    <mergeCell ref="F12:G12"/>
    <mergeCell ref="A13:B13"/>
    <mergeCell ref="F13:G13"/>
    <mergeCell ref="H13:I13"/>
    <mergeCell ref="A3:I3"/>
    <mergeCell ref="A4:A5"/>
    <mergeCell ref="B4:B5"/>
    <mergeCell ref="C4:G4"/>
    <mergeCell ref="H4:H5"/>
    <mergeCell ref="I4:I5"/>
    <mergeCell ref="F5:G5"/>
  </mergeCells>
  <conditionalFormatting sqref="A3:I3">
    <cfRule type="notContainsBlanks" dxfId="10" priority="12">
      <formula>LEN(TRIM(A3))&gt;0</formula>
    </cfRule>
  </conditionalFormatting>
  <conditionalFormatting sqref="E6:E7 F6:H8">
    <cfRule type="containsErrors" dxfId="9" priority="10">
      <formula>ISERROR(E6)</formula>
    </cfRule>
  </conditionalFormatting>
  <conditionalFormatting sqref="E12:H12">
    <cfRule type="containsErrors" dxfId="8" priority="9">
      <formula>ISERROR(E12)</formula>
    </cfRule>
  </conditionalFormatting>
  <conditionalFormatting sqref="E12:H12">
    <cfRule type="containsErrors" dxfId="7" priority="8">
      <formula>ISERROR(E12)</formula>
    </cfRule>
  </conditionalFormatting>
  <conditionalFormatting sqref="E13">
    <cfRule type="containsErrors" dxfId="6" priority="7">
      <formula>ISERROR(E13)</formula>
    </cfRule>
    <cfRule type="cellIs" dxfId="5" priority="1" operator="between">
      <formula>"ระดับปรับปรุงเร่งด่วน"</formula>
      <formula>"ระดับปรับปรุงเร่งด่วน"</formula>
    </cfRule>
  </conditionalFormatting>
  <conditionalFormatting sqref="C12:D12">
    <cfRule type="cellIs" dxfId="4" priority="6" operator="between">
      <formula>0</formula>
      <formula>0</formula>
    </cfRule>
  </conditionalFormatting>
  <conditionalFormatting sqref="B6:B8">
    <cfRule type="cellIs" dxfId="3" priority="5" operator="between">
      <formula>0</formula>
      <formula>0</formula>
    </cfRule>
  </conditionalFormatting>
  <conditionalFormatting sqref="C13:D13">
    <cfRule type="containsText" dxfId="2" priority="4" operator="containsText" text="ระดับปรับปรุงเร่งด่วน">
      <formula>NOT(ISERROR(SEARCH("ระดับปรับปรุงเร่งด่วน",C13)))</formula>
    </cfRule>
  </conditionalFormatting>
  <conditionalFormatting sqref="E6">
    <cfRule type="cellIs" dxfId="1" priority="3" operator="between">
      <formula>0</formula>
      <formula>0</formula>
    </cfRule>
  </conditionalFormatting>
  <conditionalFormatting sqref="E12">
    <cfRule type="cellIs" dxfId="0" priority="2" operator="between">
      <formula>0</formula>
      <formula>0</formula>
    </cfRule>
  </conditionalFormatting>
  <printOptions horizontalCentered="1"/>
  <pageMargins left="0.25" right="0.25" top="0.75" bottom="0.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"/>
  <sheetViews>
    <sheetView workbookViewId="0">
      <selection activeCell="A2" sqref="A2"/>
    </sheetView>
  </sheetViews>
  <sheetFormatPr defaultRowHeight="20.399999999999999" x14ac:dyDescent="0.35"/>
  <cols>
    <col min="1" max="1" width="35.9296875" customWidth="1"/>
    <col min="2" max="2" width="24" customWidth="1"/>
  </cols>
  <sheetData>
    <row r="2" spans="1:2" x14ac:dyDescent="0.35">
      <c r="A2" s="92" t="s">
        <v>129</v>
      </c>
      <c r="B2" s="86" t="s">
        <v>126</v>
      </c>
    </row>
    <row r="3" spans="1:2" x14ac:dyDescent="0.35">
      <c r="A3" s="87" t="s">
        <v>130</v>
      </c>
      <c r="B3" s="88">
        <v>8</v>
      </c>
    </row>
    <row r="4" spans="1:2" s="91" customFormat="1" hidden="1" x14ac:dyDescent="0.35">
      <c r="A4" s="89" t="s">
        <v>127</v>
      </c>
      <c r="B4" s="90">
        <v>4</v>
      </c>
    </row>
    <row r="5" spans="1:2" s="91" customFormat="1" hidden="1" x14ac:dyDescent="0.35">
      <c r="A5" s="89" t="s">
        <v>128</v>
      </c>
      <c r="B5" s="90">
        <v>6</v>
      </c>
    </row>
    <row r="6" spans="1:2" x14ac:dyDescent="0.35">
      <c r="A6" s="87" t="s">
        <v>131</v>
      </c>
      <c r="B6" s="88">
        <v>20</v>
      </c>
    </row>
    <row r="7" spans="1:2" x14ac:dyDescent="0.35">
      <c r="A7" s="87" t="s">
        <v>132</v>
      </c>
      <c r="B7" s="88">
        <v>20</v>
      </c>
    </row>
    <row r="8" spans="1:2" x14ac:dyDescent="0.35">
      <c r="A8" s="87" t="s">
        <v>133</v>
      </c>
      <c r="B8" s="88">
        <v>8</v>
      </c>
    </row>
    <row r="9" spans="1:2" x14ac:dyDescent="0.35">
      <c r="A9" s="87" t="s">
        <v>134</v>
      </c>
      <c r="B9" s="88">
        <v>20</v>
      </c>
    </row>
    <row r="10" spans="1:2" x14ac:dyDescent="0.35">
      <c r="A10" s="87" t="s">
        <v>135</v>
      </c>
      <c r="B10" s="88">
        <v>25</v>
      </c>
    </row>
    <row r="11" spans="1:2" x14ac:dyDescent="0.35">
      <c r="A11" s="87" t="s">
        <v>136</v>
      </c>
      <c r="B11" s="88">
        <v>50</v>
      </c>
    </row>
    <row r="12" spans="1:2" x14ac:dyDescent="0.35">
      <c r="A12" s="87" t="s">
        <v>137</v>
      </c>
      <c r="B12" s="88">
        <v>30</v>
      </c>
    </row>
    <row r="13" spans="1:2" x14ac:dyDescent="0.35">
      <c r="A13" s="87" t="s">
        <v>138</v>
      </c>
      <c r="B13" s="88">
        <v>8</v>
      </c>
    </row>
    <row r="14" spans="1:2" x14ac:dyDescent="0.35">
      <c r="A14" s="87" t="s">
        <v>139</v>
      </c>
      <c r="B14" s="88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F8" sqref="F8"/>
    </sheetView>
  </sheetViews>
  <sheetFormatPr defaultRowHeight="20.399999999999999" x14ac:dyDescent="0.35"/>
  <cols>
    <col min="2" max="2" width="9.265625" bestFit="1" customWidth="1"/>
  </cols>
  <sheetData>
    <row r="1" spans="1:2" x14ac:dyDescent="0.35">
      <c r="A1">
        <v>1.1000000000000001</v>
      </c>
      <c r="B1" s="69" t="str">
        <f>IF('ตาราง 1 '!K6="","",'ตาราง 1 '!K6)</f>
        <v/>
      </c>
    </row>
    <row r="2" spans="1:2" x14ac:dyDescent="0.35">
      <c r="A2">
        <v>1.2</v>
      </c>
      <c r="B2" s="69" t="str">
        <f>IF('ตาราง 1 '!K9="","",'ตาราง 1 '!K9)</f>
        <v/>
      </c>
    </row>
    <row r="3" spans="1:2" x14ac:dyDescent="0.35">
      <c r="A3">
        <v>1.3</v>
      </c>
      <c r="B3" s="69" t="str">
        <f>IF('ตาราง 1 '!K12="","",'ตาราง 1 '!K12)</f>
        <v/>
      </c>
    </row>
    <row r="4" spans="1:2" x14ac:dyDescent="0.35">
      <c r="A4">
        <v>1.4</v>
      </c>
      <c r="B4" s="69" t="str">
        <f>IF('ตาราง 1 '!K15="","",'ตาราง 1 '!K15)</f>
        <v/>
      </c>
    </row>
    <row r="5" spans="1:2" x14ac:dyDescent="0.35">
      <c r="A5">
        <v>1.5</v>
      </c>
      <c r="B5" s="69" t="str">
        <f>IF('ตาราง 1 '!K25="","",'ตาราง 1 '!K25)</f>
        <v/>
      </c>
    </row>
    <row r="6" spans="1:2" x14ac:dyDescent="0.35">
      <c r="A6">
        <v>1.6</v>
      </c>
      <c r="B6" s="69" t="str">
        <f>IF('ตาราง 1 '!K26="","",'ตาราง 1 '!K26)</f>
        <v/>
      </c>
    </row>
    <row r="7" spans="1:2" x14ac:dyDescent="0.35">
      <c r="A7">
        <v>2.1</v>
      </c>
      <c r="B7" s="69" t="str">
        <f>IF('ตาราง 1 '!K29="","",'ตาราง 1 '!K29)</f>
        <v/>
      </c>
    </row>
    <row r="8" spans="1:2" x14ac:dyDescent="0.35">
      <c r="A8">
        <v>2.2000000000000002</v>
      </c>
      <c r="B8" s="69" t="str">
        <f>IF('ตาราง 1 '!K30="","",'ตาราง 1 '!K30)</f>
        <v/>
      </c>
    </row>
    <row r="9" spans="1:2" x14ac:dyDescent="0.35">
      <c r="A9">
        <v>2.2999999999999998</v>
      </c>
      <c r="B9" s="69" t="str">
        <f>IF('ตาราง 1 '!K33="","",'ตาราง 1 '!K33)</f>
        <v/>
      </c>
    </row>
    <row r="10" spans="1:2" x14ac:dyDescent="0.35">
      <c r="A10">
        <v>3.1</v>
      </c>
      <c r="B10" s="69" t="str">
        <f>IF('ตาราง 1 '!K39="","",'ตาราง 1 '!K39)</f>
        <v/>
      </c>
    </row>
    <row r="11" spans="1:2" x14ac:dyDescent="0.35">
      <c r="A11">
        <v>4.0999999999999996</v>
      </c>
      <c r="B11" s="69" t="str">
        <f>IF('ตาราง 1 '!K42="","",'ตาราง 1 '!K42)</f>
        <v/>
      </c>
    </row>
    <row r="12" spans="1:2" x14ac:dyDescent="0.35">
      <c r="A12">
        <v>5.0999999999999996</v>
      </c>
      <c r="B12" s="69" t="str">
        <f>IF('ตาราง 1 '!K45="","",'ตาราง 1 '!K45)</f>
        <v/>
      </c>
    </row>
    <row r="13" spans="1:2" x14ac:dyDescent="0.35">
      <c r="A13">
        <v>5.2</v>
      </c>
      <c r="B13" s="69" t="str">
        <f>IF('ตาราง 1 '!K48="","",'ตาราง 1 '!K48)</f>
        <v/>
      </c>
    </row>
  </sheetData>
  <sheetProtection algorithmName="SHA-512" hashValue="Zxo6fSMJz6UgUkdmBp7JwWU4xvWwJvBsb6ABMn/yeOp6OpaL5AnCajmrlwIGCB5ORcGQWsmqktTY6XTdAZQOkA==" saltValue="Tm4A/3sgbee+b3Y8+jDGo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Q41"/>
  <sheetViews>
    <sheetView zoomScaleNormal="100" workbookViewId="0">
      <selection activeCell="H6" sqref="H6"/>
    </sheetView>
  </sheetViews>
  <sheetFormatPr defaultColWidth="9.06640625" defaultRowHeight="21" x14ac:dyDescent="0.4"/>
  <cols>
    <col min="1" max="16384" width="9.06640625" style="53"/>
  </cols>
  <sheetData>
    <row r="1" spans="2:17" x14ac:dyDescent="0.4">
      <c r="G1" s="54" t="s">
        <v>6</v>
      </c>
      <c r="H1" s="53" t="s">
        <v>91</v>
      </c>
      <c r="J1" s="53" t="s">
        <v>73</v>
      </c>
    </row>
    <row r="2" spans="2:17" x14ac:dyDescent="0.4">
      <c r="B2" s="53" t="s">
        <v>63</v>
      </c>
      <c r="D2" s="53" t="s">
        <v>103</v>
      </c>
      <c r="F2" s="53" t="s">
        <v>28</v>
      </c>
      <c r="G2" s="55" t="s">
        <v>28</v>
      </c>
      <c r="H2" s="53" t="s">
        <v>66</v>
      </c>
      <c r="J2" s="51" t="s">
        <v>51</v>
      </c>
      <c r="K2" s="52" t="s">
        <v>70</v>
      </c>
      <c r="L2" s="52"/>
      <c r="M2" s="52"/>
      <c r="N2" s="52"/>
      <c r="O2" s="52"/>
      <c r="P2" s="52"/>
      <c r="Q2" s="52"/>
    </row>
    <row r="3" spans="2:17" x14ac:dyDescent="0.4">
      <c r="B3" s="53" t="s">
        <v>49</v>
      </c>
      <c r="D3" s="53" t="s">
        <v>56</v>
      </c>
      <c r="F3" s="53" t="s">
        <v>74</v>
      </c>
      <c r="G3" s="55">
        <v>0</v>
      </c>
      <c r="H3" s="53" t="s">
        <v>67</v>
      </c>
      <c r="J3" s="51" t="s">
        <v>50</v>
      </c>
      <c r="K3" s="52" t="s">
        <v>71</v>
      </c>
      <c r="L3" s="52"/>
      <c r="M3" s="52"/>
      <c r="N3" s="52"/>
      <c r="O3" s="52"/>
      <c r="P3" s="52"/>
      <c r="Q3" s="52"/>
    </row>
    <row r="4" spans="2:17" x14ac:dyDescent="0.4">
      <c r="B4" s="53" t="s">
        <v>50</v>
      </c>
      <c r="D4" s="53" t="s">
        <v>57</v>
      </c>
      <c r="F4" s="53" t="s">
        <v>0</v>
      </c>
      <c r="G4" s="55">
        <v>1</v>
      </c>
      <c r="H4" s="53" t="s">
        <v>122</v>
      </c>
      <c r="J4" s="51" t="s">
        <v>49</v>
      </c>
      <c r="K4" s="52" t="s">
        <v>72</v>
      </c>
      <c r="L4" s="52"/>
      <c r="M4" s="52"/>
      <c r="N4" s="52"/>
      <c r="O4" s="52"/>
      <c r="P4" s="52"/>
      <c r="Q4" s="52"/>
    </row>
    <row r="5" spans="2:17" x14ac:dyDescent="0.4">
      <c r="B5" s="53" t="s">
        <v>51</v>
      </c>
      <c r="D5" s="53" t="s">
        <v>58</v>
      </c>
      <c r="F5" s="53" t="s">
        <v>10</v>
      </c>
      <c r="G5" s="55">
        <v>2</v>
      </c>
      <c r="H5" s="53" t="s">
        <v>123</v>
      </c>
    </row>
    <row r="6" spans="2:17" x14ac:dyDescent="0.4">
      <c r="D6" s="53" t="s">
        <v>59</v>
      </c>
      <c r="G6" s="55">
        <v>3</v>
      </c>
    </row>
    <row r="7" spans="2:17" x14ac:dyDescent="0.4">
      <c r="D7" s="53" t="s">
        <v>60</v>
      </c>
      <c r="G7" s="55">
        <v>4</v>
      </c>
      <c r="J7" s="52" t="s">
        <v>81</v>
      </c>
    </row>
    <row r="8" spans="2:17" x14ac:dyDescent="0.4">
      <c r="D8" s="53" t="s">
        <v>61</v>
      </c>
      <c r="F8" s="53" t="s">
        <v>28</v>
      </c>
      <c r="G8" s="55">
        <v>5</v>
      </c>
      <c r="J8" s="52" t="e">
        <f>12-COUNTIF(#REF!,"ไม่ประเมินเกณฑ์นี้")</f>
        <v>#REF!</v>
      </c>
    </row>
    <row r="9" spans="2:17" x14ac:dyDescent="0.4">
      <c r="D9" s="53" t="s">
        <v>62</v>
      </c>
      <c r="F9" s="53" t="s">
        <v>0</v>
      </c>
      <c r="J9" s="51" t="s">
        <v>51</v>
      </c>
      <c r="K9" s="52"/>
    </row>
    <row r="10" spans="2:17" x14ac:dyDescent="0.4">
      <c r="F10" s="53" t="s">
        <v>10</v>
      </c>
      <c r="J10" s="51" t="s">
        <v>50</v>
      </c>
      <c r="K10" s="53" t="s">
        <v>75</v>
      </c>
      <c r="N10" s="53" t="s">
        <v>99</v>
      </c>
    </row>
    <row r="11" spans="2:17" x14ac:dyDescent="0.4">
      <c r="J11" s="51" t="s">
        <v>49</v>
      </c>
      <c r="K11" s="53" t="s">
        <v>74</v>
      </c>
    </row>
    <row r="13" spans="2:17" x14ac:dyDescent="0.4">
      <c r="K13" s="56" t="s">
        <v>8</v>
      </c>
      <c r="L13" s="57"/>
    </row>
    <row r="14" spans="2:17" x14ac:dyDescent="0.4">
      <c r="K14" s="56" t="s">
        <v>9</v>
      </c>
      <c r="L14" s="57"/>
    </row>
    <row r="15" spans="2:17" x14ac:dyDescent="0.4">
      <c r="K15" s="56" t="s">
        <v>16</v>
      </c>
      <c r="L15" s="57"/>
    </row>
    <row r="16" spans="2:17" x14ac:dyDescent="0.4">
      <c r="K16" s="56" t="s">
        <v>17</v>
      </c>
      <c r="L16" s="57"/>
    </row>
    <row r="17" spans="10:16" x14ac:dyDescent="0.4">
      <c r="K17" s="56" t="s">
        <v>46</v>
      </c>
      <c r="L17" s="57"/>
    </row>
    <row r="18" spans="10:16" x14ac:dyDescent="0.4">
      <c r="K18" s="56" t="s">
        <v>18</v>
      </c>
      <c r="L18" s="57"/>
    </row>
    <row r="19" spans="10:16" x14ac:dyDescent="0.4">
      <c r="K19" s="56" t="s">
        <v>19</v>
      </c>
      <c r="L19" s="57"/>
    </row>
    <row r="20" spans="10:16" x14ac:dyDescent="0.4">
      <c r="K20" s="56" t="s">
        <v>92</v>
      </c>
      <c r="L20" s="57"/>
    </row>
    <row r="21" spans="10:16" x14ac:dyDescent="0.4">
      <c r="K21" s="56" t="s">
        <v>21</v>
      </c>
      <c r="L21" s="57"/>
    </row>
    <row r="22" spans="10:16" x14ac:dyDescent="0.4">
      <c r="K22" s="56" t="s">
        <v>22</v>
      </c>
      <c r="L22" s="57"/>
    </row>
    <row r="23" spans="10:16" x14ac:dyDescent="0.4">
      <c r="K23" s="56" t="s">
        <v>23</v>
      </c>
      <c r="L23" s="57"/>
    </row>
    <row r="24" spans="10:16" x14ac:dyDescent="0.4">
      <c r="K24" s="56" t="s">
        <v>24</v>
      </c>
      <c r="L24" s="57"/>
    </row>
    <row r="26" spans="10:16" x14ac:dyDescent="0.4">
      <c r="J26" s="53" t="s">
        <v>74</v>
      </c>
      <c r="K26" s="58" t="s">
        <v>82</v>
      </c>
      <c r="L26" s="59"/>
      <c r="M26" s="60"/>
      <c r="N26" s="60"/>
      <c r="O26" s="60"/>
      <c r="P26" s="60"/>
    </row>
    <row r="27" spans="10:16" x14ac:dyDescent="0.4">
      <c r="J27" s="53" t="s">
        <v>0</v>
      </c>
      <c r="K27" s="58" t="s">
        <v>83</v>
      </c>
      <c r="L27" s="59"/>
      <c r="M27" s="60"/>
      <c r="N27" s="60"/>
      <c r="O27" s="60"/>
      <c r="P27" s="60"/>
    </row>
    <row r="28" spans="10:16" x14ac:dyDescent="0.4">
      <c r="J28" s="53" t="s">
        <v>10</v>
      </c>
      <c r="K28" s="58" t="s">
        <v>76</v>
      </c>
      <c r="L28" s="59"/>
      <c r="M28" s="60"/>
      <c r="N28" s="60"/>
      <c r="O28" s="60"/>
      <c r="P28" s="60"/>
    </row>
    <row r="29" spans="10:16" x14ac:dyDescent="0.4">
      <c r="J29" s="53" t="s">
        <v>28</v>
      </c>
      <c r="K29" s="58" t="s">
        <v>77</v>
      </c>
      <c r="L29" s="59"/>
      <c r="M29" s="60"/>
      <c r="N29" s="60"/>
      <c r="O29" s="60"/>
      <c r="P29" s="60"/>
    </row>
    <row r="30" spans="10:16" x14ac:dyDescent="0.4">
      <c r="K30" s="58" t="s">
        <v>78</v>
      </c>
      <c r="L30" s="59"/>
      <c r="M30" s="60"/>
      <c r="N30" s="60"/>
      <c r="O30" s="60"/>
      <c r="P30" s="60"/>
    </row>
    <row r="31" spans="10:16" x14ac:dyDescent="0.4">
      <c r="K31" s="58" t="s">
        <v>93</v>
      </c>
      <c r="L31" s="59"/>
      <c r="M31" s="60"/>
      <c r="N31" s="60"/>
      <c r="O31" s="60"/>
      <c r="P31" s="60"/>
    </row>
    <row r="32" spans="10:16" x14ac:dyDescent="0.4">
      <c r="K32" s="58" t="s">
        <v>79</v>
      </c>
      <c r="L32" s="59"/>
      <c r="M32" s="60"/>
      <c r="N32" s="60"/>
      <c r="O32" s="60"/>
      <c r="P32" s="60"/>
    </row>
    <row r="33" spans="9:17" x14ac:dyDescent="0.4">
      <c r="K33" s="58" t="s">
        <v>80</v>
      </c>
      <c r="L33" s="59"/>
      <c r="M33" s="60"/>
      <c r="N33" s="60"/>
      <c r="O33" s="60"/>
      <c r="P33" s="60"/>
    </row>
    <row r="34" spans="9:17" x14ac:dyDescent="0.4">
      <c r="K34" s="56"/>
      <c r="L34" s="57"/>
    </row>
    <row r="35" spans="9:17" x14ac:dyDescent="0.4">
      <c r="J35" s="53" t="s">
        <v>84</v>
      </c>
      <c r="K35" s="56"/>
      <c r="L35" s="57"/>
    </row>
    <row r="36" spans="9:17" x14ac:dyDescent="0.4">
      <c r="I36" s="53" t="e">
        <f>IF(C3=อ้างอิง!J40,อ้างอิง!K40,IF(#REF!=อ้างอิง!M10,"",IF(#REF!=อ้างอิง!J11,"","โปรดเลือกระดับการประเมินหลักสูตร")))</f>
        <v>#REF!</v>
      </c>
      <c r="J36" s="51" t="s">
        <v>51</v>
      </c>
      <c r="K36" s="52" t="s">
        <v>85</v>
      </c>
      <c r="L36" s="52"/>
      <c r="M36" s="52"/>
      <c r="N36" s="52"/>
      <c r="O36" s="52"/>
      <c r="P36" s="52"/>
      <c r="Q36" s="52"/>
    </row>
    <row r="37" spans="9:17" x14ac:dyDescent="0.4">
      <c r="J37" s="51" t="s">
        <v>50</v>
      </c>
      <c r="K37" s="52" t="s">
        <v>86</v>
      </c>
      <c r="L37" s="52"/>
      <c r="M37" s="52"/>
      <c r="N37" s="52"/>
      <c r="O37" s="52"/>
      <c r="P37" s="52"/>
      <c r="Q37" s="52"/>
    </row>
    <row r="38" spans="9:17" x14ac:dyDescent="0.4">
      <c r="J38" s="51" t="s">
        <v>49</v>
      </c>
      <c r="K38" s="52" t="s">
        <v>87</v>
      </c>
      <c r="L38" s="52"/>
      <c r="M38" s="52"/>
      <c r="N38" s="52"/>
      <c r="O38" s="52"/>
      <c r="P38" s="52"/>
      <c r="Q38" s="52"/>
    </row>
    <row r="40" spans="9:17" x14ac:dyDescent="0.4">
      <c r="J40" s="53" t="s">
        <v>51</v>
      </c>
      <c r="K40" s="372" t="s">
        <v>45</v>
      </c>
      <c r="L40" s="373"/>
      <c r="M40" s="374"/>
    </row>
    <row r="41" spans="9:17" x14ac:dyDescent="0.4">
      <c r="K41" s="53" t="s">
        <v>90</v>
      </c>
    </row>
  </sheetData>
  <sheetProtection algorithmName="SHA-512" hashValue="6cpnULpG2Vk1lDClwZzhJCu00AXNB9XwK9yCBwF/Bs7KqUzaQeLznhHpFKB85Bqgts7ypQ22uIov2G3YiZFItA==" saltValue="dtkf00f0heF2qtlntujeGA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4</vt:i4>
      </vt:variant>
    </vt:vector>
  </HeadingPairs>
  <TitlesOfParts>
    <vt:vector size="12" baseType="lpstr">
      <vt:lpstr>กรอกผลระดับหลักสูตร</vt:lpstr>
      <vt:lpstr>Sheet1</vt:lpstr>
      <vt:lpstr>วิธีใช้ </vt:lpstr>
      <vt:lpstr>ตาราง 1 </vt:lpstr>
      <vt:lpstr>ตาราง 2</vt:lpstr>
      <vt:lpstr>CDS</vt:lpstr>
      <vt:lpstr>Sheet4</vt:lpstr>
      <vt:lpstr>อ้างอิง</vt:lpstr>
      <vt:lpstr>'ตาราง 1 '!Print_Area</vt:lpstr>
      <vt:lpstr>'วิธีใช้ '!Print_Area</vt:lpstr>
      <vt:lpstr>'ตาราง 1 '!Print_Titles</vt:lpstr>
      <vt:lpstr>'วิธีใช้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Vice President_VRU</cp:lastModifiedBy>
  <cp:lastPrinted>2019-12-02T02:09:51Z</cp:lastPrinted>
  <dcterms:created xsi:type="dcterms:W3CDTF">2015-07-17T02:38:54Z</dcterms:created>
  <dcterms:modified xsi:type="dcterms:W3CDTF">2019-12-24T02:30:22Z</dcterms:modified>
</cp:coreProperties>
</file>